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0" windowWidth="8460" windowHeight="5175" tabRatio="455"/>
  </bookViews>
  <sheets>
    <sheet name="Page 1" sheetId="2" r:id="rId1"/>
    <sheet name="Page 2" sheetId="3" r:id="rId2"/>
    <sheet name="Calculator" sheetId="1" r:id="rId3"/>
  </sheets>
  <definedNames>
    <definedName name="_xlnm.Print_Area" localSheetId="2">Calculator!$A$1:$J$97</definedName>
  </definedNames>
  <calcPr calcId="125725"/>
</workbook>
</file>

<file path=xl/calcChain.xml><?xml version="1.0" encoding="utf-8"?>
<calcChain xmlns="http://schemas.openxmlformats.org/spreadsheetml/2006/main">
  <c r="J68" i="1"/>
  <c r="E68"/>
  <c r="J58"/>
  <c r="J59"/>
  <c r="E59"/>
  <c r="J60"/>
  <c r="D83"/>
  <c r="H68"/>
  <c r="E58"/>
  <c r="E60"/>
  <c r="J54"/>
  <c r="E54"/>
  <c r="J33"/>
  <c r="E33"/>
  <c r="J34"/>
  <c r="E34"/>
  <c r="J35"/>
  <c r="E35"/>
  <c r="J36"/>
  <c r="E36"/>
  <c r="J37"/>
  <c r="E37"/>
  <c r="J40"/>
  <c r="E40"/>
  <c r="J41"/>
  <c r="E41"/>
  <c r="J42"/>
  <c r="E42"/>
  <c r="J43"/>
  <c r="E43"/>
  <c r="J44"/>
  <c r="E44"/>
  <c r="J45"/>
  <c r="E45"/>
  <c r="J46"/>
  <c r="E46"/>
  <c r="J47"/>
  <c r="E47"/>
  <c r="J48"/>
  <c r="E48"/>
  <c r="J49"/>
  <c r="E49"/>
  <c r="J50"/>
  <c r="E50"/>
  <c r="J53"/>
  <c r="E53"/>
  <c r="J55"/>
  <c r="E55"/>
  <c r="J56"/>
  <c r="E56"/>
  <c r="J57"/>
  <c r="E57"/>
  <c r="J61"/>
  <c r="E61"/>
  <c r="J62"/>
  <c r="E62"/>
  <c r="J63"/>
  <c r="E63"/>
  <c r="J66"/>
  <c r="E66"/>
  <c r="J67"/>
  <c r="E67"/>
  <c r="J69"/>
  <c r="E69"/>
  <c r="J70"/>
  <c r="E70"/>
  <c r="J71"/>
  <c r="E71"/>
  <c r="J72"/>
  <c r="E72"/>
  <c r="J75"/>
  <c r="E75"/>
  <c r="J76"/>
  <c r="E76"/>
  <c r="J77"/>
  <c r="E77"/>
  <c r="J78"/>
  <c r="E78"/>
  <c r="J79"/>
  <c r="E79"/>
  <c r="J80"/>
  <c r="E80"/>
  <c r="J81"/>
  <c r="E81"/>
  <c r="H80"/>
  <c r="H53"/>
  <c r="H50"/>
  <c r="H49"/>
  <c r="E6"/>
  <c r="E12"/>
  <c r="E10"/>
  <c r="E7"/>
  <c r="E8"/>
  <c r="E9"/>
  <c r="E11"/>
  <c r="E17"/>
  <c r="E20"/>
  <c r="E14"/>
  <c r="E19"/>
  <c r="E15"/>
  <c r="E16"/>
  <c r="E13"/>
  <c r="E18"/>
  <c r="H81"/>
  <c r="H79"/>
  <c r="H78"/>
  <c r="H77"/>
  <c r="H76"/>
  <c r="H75"/>
  <c r="H72"/>
  <c r="H71"/>
  <c r="H70"/>
  <c r="H69"/>
  <c r="H67"/>
  <c r="H66"/>
  <c r="H63"/>
  <c r="H62"/>
  <c r="H61"/>
  <c r="H60"/>
  <c r="H59"/>
  <c r="H57"/>
  <c r="H56"/>
  <c r="H55"/>
  <c r="H54"/>
  <c r="H48"/>
  <c r="H33"/>
  <c r="H83"/>
  <c r="H34"/>
  <c r="H35"/>
  <c r="H36"/>
  <c r="H37"/>
  <c r="H40"/>
  <c r="H41"/>
  <c r="H42"/>
  <c r="H43"/>
  <c r="H44"/>
  <c r="H45"/>
  <c r="H46"/>
  <c r="H47"/>
  <c r="D22"/>
  <c r="H6"/>
  <c r="H58"/>
  <c r="H18"/>
  <c r="H14"/>
  <c r="H10"/>
  <c r="E22"/>
  <c r="F16"/>
  <c r="G16"/>
  <c r="H20"/>
  <c r="H16"/>
  <c r="H12"/>
  <c r="H8"/>
  <c r="E83"/>
  <c r="F76"/>
  <c r="G76"/>
  <c r="H19"/>
  <c r="H17"/>
  <c r="H15"/>
  <c r="H13"/>
  <c r="H11"/>
  <c r="H9"/>
  <c r="H7"/>
  <c r="B92"/>
  <c r="F13"/>
  <c r="G13"/>
  <c r="F11"/>
  <c r="G11"/>
  <c r="F17"/>
  <c r="G17"/>
  <c r="H22"/>
  <c r="F35"/>
  <c r="G35"/>
  <c r="F56"/>
  <c r="G56"/>
  <c r="F14"/>
  <c r="F7"/>
  <c r="G7"/>
  <c r="F80"/>
  <c r="G80"/>
  <c r="F45"/>
  <c r="G45"/>
  <c r="F70"/>
  <c r="G70"/>
  <c r="F19"/>
  <c r="G19"/>
  <c r="F10"/>
  <c r="G10"/>
  <c r="F8"/>
  <c r="G8"/>
  <c r="F6"/>
  <c r="G6"/>
  <c r="F12"/>
  <c r="G12"/>
  <c r="F18"/>
  <c r="G18"/>
  <c r="F41"/>
  <c r="G41"/>
  <c r="F49"/>
  <c r="G49"/>
  <c r="F63"/>
  <c r="G63"/>
  <c r="F15"/>
  <c r="G15"/>
  <c r="F9"/>
  <c r="G9"/>
  <c r="F20"/>
  <c r="G20"/>
  <c r="F58"/>
  <c r="G58"/>
  <c r="F33"/>
  <c r="F68"/>
  <c r="G68"/>
  <c r="F50"/>
  <c r="G50"/>
  <c r="F54"/>
  <c r="G54"/>
  <c r="F60"/>
  <c r="G60"/>
  <c r="G14"/>
  <c r="F37"/>
  <c r="G37"/>
  <c r="F43"/>
  <c r="G43"/>
  <c r="F47"/>
  <c r="G47"/>
  <c r="F53"/>
  <c r="G53"/>
  <c r="F61"/>
  <c r="G61"/>
  <c r="F67"/>
  <c r="G67"/>
  <c r="F72"/>
  <c r="G72"/>
  <c r="F78"/>
  <c r="G78"/>
  <c r="F79"/>
  <c r="G79"/>
  <c r="F59"/>
  <c r="G59"/>
  <c r="F36"/>
  <c r="G36"/>
  <c r="F42"/>
  <c r="G42"/>
  <c r="F46"/>
  <c r="G46"/>
  <c r="F55"/>
  <c r="G55"/>
  <c r="F62"/>
  <c r="G62"/>
  <c r="F69"/>
  <c r="G69"/>
  <c r="F75"/>
  <c r="G75"/>
  <c r="F81"/>
  <c r="G81"/>
  <c r="B86"/>
  <c r="B88"/>
  <c r="F34"/>
  <c r="G34"/>
  <c r="F40"/>
  <c r="G40"/>
  <c r="F44"/>
  <c r="G44"/>
  <c r="F48"/>
  <c r="G48"/>
  <c r="F57"/>
  <c r="G57"/>
  <c r="F66"/>
  <c r="G66"/>
  <c r="F71"/>
  <c r="G71"/>
  <c r="F77"/>
  <c r="G77"/>
  <c r="F22"/>
  <c r="F23"/>
  <c r="E24"/>
  <c r="G33"/>
  <c r="F83"/>
  <c r="B89"/>
</calcChain>
</file>

<file path=xl/sharedStrings.xml><?xml version="1.0" encoding="utf-8"?>
<sst xmlns="http://schemas.openxmlformats.org/spreadsheetml/2006/main" count="166" uniqueCount="145">
  <si>
    <t>Big Bluestem</t>
  </si>
  <si>
    <t>Green Needlegrass</t>
  </si>
  <si>
    <t>Little Bluestem</t>
  </si>
  <si>
    <t>Sideoats Grama</t>
  </si>
  <si>
    <t>Prairie Sandreed</t>
  </si>
  <si>
    <t>Canada Wildrye</t>
  </si>
  <si>
    <t>Slender Wheatgrass</t>
  </si>
  <si>
    <t>Western Wheatgrass</t>
  </si>
  <si>
    <t>Blue Grama</t>
  </si>
  <si>
    <t>Switchgrass</t>
  </si>
  <si>
    <t>Canada Bluejoint</t>
  </si>
  <si>
    <t>Prairie Cordgrass</t>
  </si>
  <si>
    <t>POUNDS</t>
  </si>
  <si>
    <t>Indiangrass</t>
  </si>
  <si>
    <t>SQ./FT</t>
  </si>
  <si>
    <t>SEEDS/</t>
  </si>
  <si>
    <t>SQ. FOOT</t>
  </si>
  <si>
    <t>PLS/AC.</t>
  </si>
  <si>
    <t>% BY SEEDS</t>
  </si>
  <si>
    <t>0 to 5</t>
  </si>
  <si>
    <t>0 to 20</t>
  </si>
  <si>
    <t>0 to 30</t>
  </si>
  <si>
    <t>FULL RATE</t>
  </si>
  <si>
    <t>0 to 10</t>
  </si>
  <si>
    <t>TOTAL SEEDS/</t>
  </si>
  <si>
    <t>% of mix</t>
  </si>
  <si>
    <t>PLANNED %</t>
  </si>
  <si>
    <t>OF MIX BY</t>
  </si>
  <si>
    <t>0 to 50</t>
  </si>
  <si>
    <t>by WEIGHT</t>
  </si>
  <si>
    <t>Virginia Wildrye</t>
  </si>
  <si>
    <t>Kalms Brome</t>
  </si>
  <si>
    <t>Can't Exceed</t>
  </si>
  <si>
    <t>Background Information</t>
  </si>
  <si>
    <t>At 1 lb. Rate</t>
  </si>
  <si>
    <t>Planned %</t>
  </si>
  <si>
    <t>Planned</t>
  </si>
  <si>
    <t>SEEDS/SQ. FOOT</t>
  </si>
  <si>
    <t>OUNCES</t>
  </si>
  <si>
    <t>Bush Clover</t>
  </si>
  <si>
    <t>Dotted Blazingstar</t>
  </si>
  <si>
    <t>Purple Coneflower</t>
  </si>
  <si>
    <t>Showy Penstemon</t>
  </si>
  <si>
    <t>Silky Aster</t>
  </si>
  <si>
    <t>Butterfly Weed</t>
  </si>
  <si>
    <t xml:space="preserve">Compass Plant </t>
  </si>
  <si>
    <t>Hoary Vervain</t>
  </si>
  <si>
    <t>Leadplant</t>
  </si>
  <si>
    <t>Prairie Smoke</t>
  </si>
  <si>
    <t>Rough Blazingstar</t>
  </si>
  <si>
    <t>Showy Goldenrod</t>
  </si>
  <si>
    <t>Smooth Aster</t>
  </si>
  <si>
    <t>Stiff Tickseed</t>
  </si>
  <si>
    <t>Canada Tick Trefoil</t>
  </si>
  <si>
    <t>Common Ox-eye</t>
  </si>
  <si>
    <t>Giant Sunflower</t>
  </si>
  <si>
    <t>Golden Alexanders</t>
  </si>
  <si>
    <t>Partridge Pea</t>
  </si>
  <si>
    <t>Rattlesnake Master</t>
  </si>
  <si>
    <t>Tall Blazingstar</t>
  </si>
  <si>
    <t>Wild Bergamot</t>
  </si>
  <si>
    <t>Yellow Coneflower</t>
  </si>
  <si>
    <t>Blue Vervain</t>
  </si>
  <si>
    <t>Boneset</t>
  </si>
  <si>
    <t>Joe-pye Weed</t>
  </si>
  <si>
    <t>New England Aster</t>
  </si>
  <si>
    <t>Panicled Aster</t>
  </si>
  <si>
    <t xml:space="preserve">Swamp Milkweed  </t>
  </si>
  <si>
    <t>Black-eyed Susan</t>
  </si>
  <si>
    <t>Illinois Bundleflower</t>
  </si>
  <si>
    <t>Maximillian Sunflower</t>
  </si>
  <si>
    <t>Stiff Goldenrod</t>
  </si>
  <si>
    <t>Yarrow</t>
  </si>
  <si>
    <t>DRY</t>
  </si>
  <si>
    <t>DRY to MESIC</t>
  </si>
  <si>
    <t>MESIC to WET</t>
  </si>
  <si>
    <t>WET</t>
  </si>
  <si>
    <t>DRY to WET</t>
  </si>
  <si>
    <t>(Lespedeza capitata)</t>
  </si>
  <si>
    <t>(Liatris punctata)</t>
  </si>
  <si>
    <t>(Penstemon grandifloris)</t>
  </si>
  <si>
    <t>(Aster sericeus)</t>
  </si>
  <si>
    <t>(Asclepias tuberosa)</t>
  </si>
  <si>
    <t>(Verbena stricta)</t>
  </si>
  <si>
    <t>(Amorpha canescens)</t>
  </si>
  <si>
    <t>(Geum triflorum)</t>
  </si>
  <si>
    <t>(Liatris aspera)</t>
  </si>
  <si>
    <t>(Solidago speciosa)</t>
  </si>
  <si>
    <t>(Aster laevis)</t>
  </si>
  <si>
    <t>(Coreopsis  palmata)</t>
  </si>
  <si>
    <t>(Desmodium canadense)</t>
  </si>
  <si>
    <t>(Heliopsis helianthoides)</t>
  </si>
  <si>
    <t>(Helianthus giganteus)</t>
  </si>
  <si>
    <t>(Zizia aurea)</t>
  </si>
  <si>
    <t>(Eryngium yuccifolium)</t>
  </si>
  <si>
    <t>(Liatris pycnostachya)</t>
  </si>
  <si>
    <t>(Monarda fistulosa)</t>
  </si>
  <si>
    <t>(Ratibida pinnata)</t>
  </si>
  <si>
    <t>(Verbena hastata)</t>
  </si>
  <si>
    <t>(Eupatorium perfoliatum)</t>
  </si>
  <si>
    <t>(Eupatorium maculatum)</t>
  </si>
  <si>
    <t>(Aster novae-angliae)</t>
  </si>
  <si>
    <t>(Asclepias incarnata)</t>
  </si>
  <si>
    <t>(Rudbeckia hirta)</t>
  </si>
  <si>
    <t>(Helianthus maximiliani)</t>
  </si>
  <si>
    <t>(Solidago rigida)</t>
  </si>
  <si>
    <t>(Achillea millefolium)</t>
  </si>
  <si>
    <t>PERCENT FLOWER</t>
  </si>
  <si>
    <t>(Desmanthus illinoensis)</t>
  </si>
  <si>
    <r>
      <t>1</t>
    </r>
    <r>
      <rPr>
        <b/>
        <sz val="12"/>
        <rFont val="Arial"/>
        <family val="2"/>
      </rPr>
      <t>/  ACTUAL SEEDS PER SQUARE FOOT SHALL BE WITHIN THE RANGE SPECIFIED IN PLANNED CONDITION</t>
    </r>
  </si>
  <si>
    <r>
      <t>2</t>
    </r>
    <r>
      <rPr>
        <b/>
        <sz val="12"/>
        <rFont val="Arial"/>
        <family val="2"/>
      </rPr>
      <t>/  NO MORE THAN 20% OF THE MIXTURE SHALL BE COMPRISED OF COOL SEASON GRASSES BASED ON SEEDS PER SQUARE FOOT.</t>
    </r>
  </si>
  <si>
    <t>(Echin.angustifolia)</t>
  </si>
  <si>
    <t>FLORISTIC QUALITY</t>
  </si>
  <si>
    <t>INDEX</t>
  </si>
  <si>
    <t>GRASS SPECIES</t>
  </si>
  <si>
    <t>FORB SPECIES</t>
  </si>
  <si>
    <t>Canada Milkvetch</t>
  </si>
  <si>
    <t>(Astragalus canadensis)</t>
  </si>
  <si>
    <t>Thimbleweed</t>
  </si>
  <si>
    <t>(Anemone cylindrica)</t>
  </si>
  <si>
    <t>Blanketflower</t>
  </si>
  <si>
    <t>Purple Prairie Clover</t>
  </si>
  <si>
    <t>(Cassia fasticulata)</t>
  </si>
  <si>
    <t>(Gaillardia aristata)</t>
  </si>
  <si>
    <t>White Prairie Clover</t>
  </si>
  <si>
    <t>(Petalostemum candidum)</t>
  </si>
  <si>
    <t>(Petalostemum purpurum)</t>
  </si>
  <si>
    <t>(Aster simplex)</t>
  </si>
  <si>
    <t>At 1 oz/ac Rate</t>
  </si>
  <si>
    <t>SEEDS/oz</t>
  </si>
  <si>
    <t>Ironweed</t>
  </si>
  <si>
    <t>(Veronia fasticulata)</t>
  </si>
  <si>
    <t>Cup Plant</t>
  </si>
  <si>
    <t>(Silphium laciniatum)</t>
  </si>
  <si>
    <t>(Silphium perfoliatum)</t>
  </si>
  <si>
    <r>
      <t>1</t>
    </r>
    <r>
      <rPr>
        <b/>
        <sz val="12"/>
        <color indexed="9"/>
        <rFont val="Arial"/>
        <family val="2"/>
      </rPr>
      <t>/</t>
    </r>
  </si>
  <si>
    <r>
      <t>2</t>
    </r>
    <r>
      <rPr>
        <b/>
        <sz val="12"/>
        <color indexed="9"/>
        <rFont val="Arial"/>
        <family val="2"/>
      </rPr>
      <t>/</t>
    </r>
  </si>
  <si>
    <t>3/</t>
  </si>
  <si>
    <r>
      <rPr>
        <b/>
        <u/>
        <sz val="12"/>
        <rFont val="Arial"/>
        <family val="2"/>
      </rPr>
      <t>3</t>
    </r>
    <r>
      <rPr>
        <b/>
        <sz val="12"/>
        <rFont val="Arial"/>
        <family val="2"/>
      </rPr>
      <t>/  Individual species not to exceed 20% by seeds/ft</t>
    </r>
  </si>
  <si>
    <r>
      <t xml:space="preserve">TOTAL SEEDS/FT  </t>
    </r>
    <r>
      <rPr>
        <b/>
        <u/>
        <sz val="12"/>
        <rFont val="Arial"/>
        <family val="2"/>
      </rPr>
      <t>4</t>
    </r>
    <r>
      <rPr>
        <b/>
        <sz val="12"/>
        <rFont val="Arial"/>
        <family val="2"/>
      </rPr>
      <t>/</t>
    </r>
  </si>
  <si>
    <r>
      <t xml:space="preserve">PERCENT GRASS  </t>
    </r>
    <r>
      <rPr>
        <b/>
        <u/>
        <sz val="12"/>
        <rFont val="Arial"/>
        <family val="2"/>
      </rPr>
      <t>5</t>
    </r>
    <r>
      <rPr>
        <b/>
        <sz val="12"/>
        <rFont val="Arial"/>
        <family val="2"/>
      </rPr>
      <t>/</t>
    </r>
  </si>
  <si>
    <r>
      <t>4</t>
    </r>
    <r>
      <rPr>
        <b/>
        <sz val="12"/>
        <rFont val="Arial"/>
        <family val="2"/>
      </rPr>
      <t>/  Minimum 35 seeds/square foot</t>
    </r>
  </si>
  <si>
    <r>
      <t>5</t>
    </r>
    <r>
      <rPr>
        <b/>
        <sz val="12"/>
        <rFont val="Arial"/>
        <family val="2"/>
      </rPr>
      <t xml:space="preserve">/  Maximum 70% grasses </t>
    </r>
  </si>
  <si>
    <t>TOTAL Min. 7 lbs/ac PLS</t>
  </si>
  <si>
    <t>TOTAL Min. 16 oz/ac PLS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</si>
</sst>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sz val="12"/>
      <name val="Times New Roman"/>
      <family val="1"/>
    </font>
    <font>
      <b/>
      <sz val="11"/>
      <color indexed="10"/>
      <name val="Arial"/>
      <family val="2"/>
    </font>
    <font>
      <sz val="12"/>
      <color indexed="15"/>
      <name val="Arial"/>
      <family val="2"/>
    </font>
    <font>
      <b/>
      <u/>
      <sz val="12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3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2" fontId="3" fillId="2" borderId="0" xfId="0" applyNumberFormat="1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Protection="1">
      <protection locked="0"/>
    </xf>
    <xf numFmtId="164" fontId="6" fillId="0" borderId="0" xfId="0" applyNumberFormat="1" applyFont="1" applyFill="1" applyBorder="1" applyProtection="1"/>
    <xf numFmtId="0" fontId="11" fillId="0" borderId="0" xfId="0" applyFont="1" applyFill="1" applyBorder="1" applyAlignment="1" applyProtection="1"/>
    <xf numFmtId="164" fontId="1" fillId="0" borderId="6" xfId="0" applyNumberFormat="1" applyFont="1" applyBorder="1" applyAlignment="1" applyProtection="1">
      <alignment horizontal="center"/>
    </xf>
    <xf numFmtId="17" fontId="3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2" fontId="1" fillId="4" borderId="7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1" fillId="0" borderId="8" xfId="0" applyNumberFormat="1" applyFont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0" fontId="4" fillId="0" borderId="1" xfId="0" applyFont="1" applyBorder="1" applyProtection="1"/>
    <xf numFmtId="164" fontId="3" fillId="2" borderId="0" xfId="0" applyNumberFormat="1" applyFont="1" applyFill="1" applyAlignment="1" applyProtection="1">
      <alignment horizontal="center"/>
    </xf>
    <xf numFmtId="0" fontId="3" fillId="0" borderId="0" xfId="0" applyFont="1" applyProtection="1"/>
    <xf numFmtId="0" fontId="1" fillId="0" borderId="0" xfId="0" applyFont="1" applyProtection="1"/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Protection="1">
      <protection locked="0"/>
    </xf>
    <xf numFmtId="0" fontId="3" fillId="2" borderId="9" xfId="0" applyFont="1" applyFill="1" applyBorder="1" applyProtection="1"/>
    <xf numFmtId="2" fontId="10" fillId="0" borderId="1" xfId="0" applyNumberFormat="1" applyFont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3" fillId="2" borderId="9" xfId="0" applyFont="1" applyFill="1" applyBorder="1" applyProtection="1"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2" fontId="1" fillId="4" borderId="12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Protection="1">
      <protection locked="0"/>
    </xf>
    <xf numFmtId="164" fontId="1" fillId="0" borderId="13" xfId="0" applyNumberFormat="1" applyFont="1" applyBorder="1" applyAlignment="1" applyProtection="1">
      <alignment horizontal="center"/>
    </xf>
    <xf numFmtId="2" fontId="1" fillId="0" borderId="6" xfId="0" applyNumberFormat="1" applyFont="1" applyBorder="1" applyAlignment="1" applyProtection="1">
      <alignment horizontal="center"/>
    </xf>
    <xf numFmtId="2" fontId="1" fillId="4" borderId="6" xfId="0" applyNumberFormat="1" applyFont="1" applyFill="1" applyBorder="1" applyAlignment="1" applyProtection="1">
      <alignment horizontal="center"/>
      <protection locked="0"/>
    </xf>
    <xf numFmtId="164" fontId="1" fillId="4" borderId="6" xfId="0" applyNumberFormat="1" applyFont="1" applyFill="1" applyBorder="1" applyAlignment="1" applyProtection="1">
      <alignment horizontal="center"/>
    </xf>
    <xf numFmtId="9" fontId="1" fillId="4" borderId="6" xfId="0" applyNumberFormat="1" applyFont="1" applyFill="1" applyBorder="1" applyAlignment="1" applyProtection="1">
      <alignment horizontal="center"/>
    </xf>
    <xf numFmtId="0" fontId="3" fillId="8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Fill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Protection="1"/>
    <xf numFmtId="0" fontId="3" fillId="2" borderId="13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Protection="1"/>
    <xf numFmtId="0" fontId="3" fillId="0" borderId="1" xfId="0" applyFont="1" applyBorder="1" applyProtection="1"/>
    <xf numFmtId="0" fontId="3" fillId="5" borderId="1" xfId="0" applyFont="1" applyFill="1" applyBorder="1" applyProtection="1"/>
    <xf numFmtId="0" fontId="3" fillId="2" borderId="16" xfId="0" applyFont="1" applyFill="1" applyBorder="1" applyProtection="1"/>
    <xf numFmtId="0" fontId="3" fillId="2" borderId="0" xfId="0" applyFont="1" applyFill="1" applyAlignment="1" applyProtection="1">
      <alignment horizontal="center"/>
    </xf>
    <xf numFmtId="0" fontId="1" fillId="0" borderId="1" xfId="0" applyFont="1" applyFill="1" applyBorder="1" applyProtection="1"/>
    <xf numFmtId="0" fontId="3" fillId="0" borderId="0" xfId="0" applyFont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13" fillId="3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164" fontId="3" fillId="2" borderId="9" xfId="0" applyNumberFormat="1" applyFont="1" applyFill="1" applyBorder="1" applyAlignment="1" applyProtection="1">
      <alignment horizontal="center"/>
    </xf>
    <xf numFmtId="1" fontId="3" fillId="2" borderId="0" xfId="0" applyNumberFormat="1" applyFont="1" applyFill="1" applyAlignment="1" applyProtection="1">
      <alignment horizontal="center"/>
    </xf>
    <xf numFmtId="164" fontId="8" fillId="0" borderId="0" xfId="0" applyNumberFormat="1" applyFont="1" applyFill="1" applyBorder="1" applyProtection="1"/>
    <xf numFmtId="164" fontId="12" fillId="0" borderId="0" xfId="0" applyNumberFormat="1" applyFont="1" applyFill="1" applyBorder="1" applyProtection="1"/>
    <xf numFmtId="0" fontId="9" fillId="0" borderId="0" xfId="0" applyFont="1" applyAlignment="1" applyProtection="1"/>
    <xf numFmtId="0" fontId="3" fillId="0" borderId="0" xfId="0" applyFont="1" applyAlignment="1" applyProtection="1"/>
    <xf numFmtId="0" fontId="9" fillId="5" borderId="0" xfId="0" applyFont="1" applyFill="1" applyAlignment="1" applyProtection="1"/>
    <xf numFmtId="0" fontId="4" fillId="5" borderId="0" xfId="0" applyFont="1" applyFill="1" applyAlignment="1" applyProtection="1"/>
    <xf numFmtId="0" fontId="4" fillId="0" borderId="20" xfId="0" applyFont="1" applyBorder="1" applyProtection="1"/>
    <xf numFmtId="0" fontId="4" fillId="0" borderId="0" xfId="0" applyFont="1" applyFill="1" applyProtection="1"/>
    <xf numFmtId="0" fontId="5" fillId="3" borderId="21" xfId="0" applyFont="1" applyFill="1" applyBorder="1" applyAlignment="1" applyProtection="1">
      <alignment horizontal="center"/>
    </xf>
    <xf numFmtId="0" fontId="6" fillId="2" borderId="2" xfId="0" applyFont="1" applyFill="1" applyBorder="1" applyProtection="1"/>
    <xf numFmtId="0" fontId="7" fillId="3" borderId="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 vertical="center"/>
    </xf>
    <xf numFmtId="0" fontId="6" fillId="2" borderId="3" xfId="0" applyFont="1" applyFill="1" applyBorder="1" applyProtection="1"/>
    <xf numFmtId="0" fontId="7" fillId="3" borderId="3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5" fillId="3" borderId="22" xfId="0" applyFont="1" applyFill="1" applyBorder="1" applyAlignment="1" applyProtection="1">
      <alignment horizontal="center" vertical="center"/>
    </xf>
    <xf numFmtId="0" fontId="6" fillId="2" borderId="4" xfId="0" applyFont="1" applyFill="1" applyBorder="1" applyProtection="1"/>
    <xf numFmtId="0" fontId="7" fillId="3" borderId="4" xfId="0" applyFont="1" applyFill="1" applyBorder="1" applyAlignment="1" applyProtection="1">
      <alignment horizontal="center"/>
    </xf>
    <xf numFmtId="0" fontId="3" fillId="3" borderId="4" xfId="0" applyFont="1" applyFill="1" applyBorder="1" applyProtection="1"/>
    <xf numFmtId="0" fontId="3" fillId="2" borderId="11" xfId="0" applyFont="1" applyFill="1" applyBorder="1" applyProtection="1"/>
    <xf numFmtId="0" fontId="3" fillId="2" borderId="5" xfId="0" applyFont="1" applyFill="1" applyBorder="1" applyProtection="1"/>
    <xf numFmtId="0" fontId="3" fillId="2" borderId="0" xfId="0" applyFont="1" applyFill="1" applyBorder="1" applyProtection="1"/>
    <xf numFmtId="0" fontId="3" fillId="8" borderId="9" xfId="0" applyFont="1" applyFill="1" applyBorder="1" applyProtection="1"/>
    <xf numFmtId="0" fontId="3" fillId="2" borderId="0" xfId="0" applyFont="1" applyFill="1" applyProtection="1"/>
    <xf numFmtId="0" fontId="3" fillId="2" borderId="5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Protection="1"/>
    <xf numFmtId="0" fontId="3" fillId="0" borderId="0" xfId="0" applyFont="1" applyFill="1" applyBorder="1" applyProtection="1"/>
    <xf numFmtId="0" fontId="3" fillId="0" borderId="7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top" wrapText="1"/>
    </xf>
    <xf numFmtId="0" fontId="3" fillId="0" borderId="12" xfId="0" applyFont="1" applyFill="1" applyBorder="1" applyAlignment="1" applyProtection="1">
      <alignment vertical="top" wrapText="1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Border="1" applyAlignment="1" applyProtection="1">
      <alignment horizontal="center"/>
    </xf>
    <xf numFmtId="2" fontId="3" fillId="0" borderId="7" xfId="0" applyNumberFormat="1" applyFont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0" fontId="8" fillId="0" borderId="7" xfId="0" applyFont="1" applyFill="1" applyBorder="1" applyAlignment="1" applyProtection="1">
      <alignment horizontal="center"/>
      <protection locked="0"/>
    </xf>
    <xf numFmtId="2" fontId="10" fillId="0" borderId="7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2" fontId="3" fillId="0" borderId="7" xfId="0" applyNumberFormat="1" applyFont="1" applyFill="1" applyBorder="1" applyAlignment="1" applyProtection="1">
      <alignment horizontal="center"/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164" fontId="3" fillId="0" borderId="12" xfId="0" applyNumberFormat="1" applyFont="1" applyFill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5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1" fillId="6" borderId="20" xfId="0" applyFont="1" applyFill="1" applyBorder="1" applyAlignment="1" applyProtection="1">
      <alignment horizontal="center"/>
    </xf>
    <xf numFmtId="0" fontId="4" fillId="6" borderId="20" xfId="0" applyFont="1" applyFill="1" applyBorder="1" applyAlignment="1" applyProtection="1"/>
    <xf numFmtId="0" fontId="1" fillId="7" borderId="2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7" borderId="21" xfId="0" applyFont="1" applyFill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_Doc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view="pageBreakPreview" zoomScaleNormal="100" zoomScaleSheetLayoutView="100" workbookViewId="0">
      <selection activeCell="O21" sqref="O21"/>
    </sheetView>
  </sheetViews>
  <sheetFormatPr defaultRowHeight="12.75"/>
  <sheetData/>
  <pageMargins left="0.7" right="0.7" top="0.75" bottom="0.75" header="0.3" footer="0.3"/>
  <pageSetup scale="91" orientation="portrait" r:id="rId1"/>
  <legacyDrawing r:id="rId2"/>
  <oleObjects>
    <oleObject progId="Word.Document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Normal="100" zoomScaleSheetLayoutView="100" workbookViewId="0">
      <selection activeCell="L15" sqref="L15"/>
    </sheetView>
  </sheetViews>
  <sheetFormatPr defaultRowHeight="12.75"/>
  <sheetData/>
  <sheetProtection password="CD89" sheet="1" objects="1" scenarios="1"/>
  <pageMargins left="0.7" right="0.7" top="0.75" bottom="0.75" header="0.3" footer="0.3"/>
  <pageSetup orientation="portrait" r:id="rId1"/>
  <legacyDrawing r:id="rId2"/>
  <oleObjects>
    <oleObject progId="Word.Document.8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5"/>
  <sheetViews>
    <sheetView zoomScale="80" zoomScaleNormal="80" workbookViewId="0">
      <selection activeCell="E33" sqref="E33:J105"/>
    </sheetView>
  </sheetViews>
  <sheetFormatPr defaultRowHeight="15"/>
  <cols>
    <col min="1" max="1" width="27.140625" style="6" customWidth="1"/>
    <col min="2" max="2" width="28.85546875" style="5" customWidth="1"/>
    <col min="3" max="3" width="2.140625" style="6" customWidth="1"/>
    <col min="4" max="4" width="11.42578125" style="6" bestFit="1" customWidth="1"/>
    <col min="5" max="5" width="16.7109375" style="6" bestFit="1" customWidth="1"/>
    <col min="6" max="6" width="14.5703125" style="6" bestFit="1" customWidth="1"/>
    <col min="7" max="7" width="12.42578125" style="6" bestFit="1" customWidth="1"/>
    <col min="8" max="8" width="15.7109375" style="6" customWidth="1"/>
    <col min="9" max="9" width="13.85546875" style="6" customWidth="1"/>
    <col min="10" max="10" width="18.7109375" style="6" customWidth="1"/>
    <col min="11" max="16384" width="9.140625" style="6"/>
  </cols>
  <sheetData>
    <row r="1" spans="1:10" s="10" customFormat="1" ht="15.75">
      <c r="A1" s="153" t="s">
        <v>114</v>
      </c>
      <c r="B1" s="74" t="s">
        <v>26</v>
      </c>
      <c r="C1" s="7"/>
      <c r="D1" s="8" t="s">
        <v>12</v>
      </c>
      <c r="E1" s="74" t="s">
        <v>24</v>
      </c>
      <c r="F1" s="74" t="s">
        <v>18</v>
      </c>
      <c r="G1" s="74"/>
      <c r="H1" s="74" t="s">
        <v>25</v>
      </c>
      <c r="I1" s="74" t="s">
        <v>22</v>
      </c>
      <c r="J1" s="74" t="s">
        <v>15</v>
      </c>
    </row>
    <row r="2" spans="1:10" s="10" customFormat="1" ht="15.75">
      <c r="A2" s="154"/>
      <c r="B2" s="75" t="s">
        <v>27</v>
      </c>
      <c r="C2" s="7"/>
      <c r="D2" s="11" t="s">
        <v>17</v>
      </c>
      <c r="E2" s="84" t="s">
        <v>16</v>
      </c>
      <c r="F2" s="85" t="s">
        <v>14</v>
      </c>
      <c r="G2" s="85"/>
      <c r="H2" s="84" t="s">
        <v>29</v>
      </c>
      <c r="I2" s="84" t="s">
        <v>17</v>
      </c>
      <c r="J2" s="84" t="s">
        <v>16</v>
      </c>
    </row>
    <row r="3" spans="1:10" s="10" customFormat="1" ht="16.5" thickBot="1">
      <c r="A3" s="155"/>
      <c r="B3" s="75" t="s">
        <v>37</v>
      </c>
      <c r="C3" s="7"/>
      <c r="D3" s="12"/>
      <c r="E3" s="86"/>
      <c r="F3" s="87" t="s">
        <v>135</v>
      </c>
      <c r="G3" s="87" t="s">
        <v>136</v>
      </c>
      <c r="H3" s="86"/>
      <c r="I3" s="86"/>
      <c r="J3" s="86" t="s">
        <v>34</v>
      </c>
    </row>
    <row r="4" spans="1:10" s="10" customFormat="1" ht="15.75">
      <c r="A4" s="76"/>
      <c r="B4" s="158" t="s">
        <v>36</v>
      </c>
      <c r="C4" s="7"/>
      <c r="D4" s="59"/>
      <c r="E4" s="88"/>
      <c r="F4" s="160" t="s">
        <v>32</v>
      </c>
      <c r="G4" s="162" t="s">
        <v>35</v>
      </c>
      <c r="H4" s="88"/>
      <c r="I4" s="88"/>
      <c r="J4" s="89"/>
    </row>
    <row r="5" spans="1:10" s="10" customFormat="1" ht="16.5" thickBot="1">
      <c r="A5" s="77"/>
      <c r="B5" s="159"/>
      <c r="C5" s="9"/>
      <c r="D5" s="60"/>
      <c r="E5" s="81"/>
      <c r="F5" s="161"/>
      <c r="G5" s="163"/>
      <c r="H5" s="81"/>
      <c r="I5" s="90"/>
      <c r="J5" s="91"/>
    </row>
    <row r="6" spans="1:10" s="10" customFormat="1" ht="15.75">
      <c r="A6" s="78" t="s">
        <v>13</v>
      </c>
      <c r="B6" s="1" t="s">
        <v>28</v>
      </c>
      <c r="C6" s="9"/>
      <c r="D6" s="31">
        <v>0</v>
      </c>
      <c r="E6" s="35">
        <f t="shared" ref="E6:E20" si="0">PRODUCT(J6,D6)</f>
        <v>0</v>
      </c>
      <c r="F6" s="35" t="e">
        <f>PRODUCT(E6/E22,100)</f>
        <v>#DIV/0!</v>
      </c>
      <c r="G6" s="36" t="e">
        <f>IF(AND(51&gt;F6),"OK","HIGH")</f>
        <v>#DIV/0!</v>
      </c>
      <c r="H6" s="35" t="e">
        <f>PRODUCT(D6/D22)*100</f>
        <v>#DIV/0!</v>
      </c>
      <c r="I6" s="1">
        <v>8</v>
      </c>
      <c r="J6" s="1">
        <v>4</v>
      </c>
    </row>
    <row r="7" spans="1:10" s="10" customFormat="1" ht="15.75">
      <c r="A7" s="78" t="s">
        <v>0</v>
      </c>
      <c r="B7" s="26" t="s">
        <v>28</v>
      </c>
      <c r="C7" s="9"/>
      <c r="D7" s="31">
        <v>0</v>
      </c>
      <c r="E7" s="35">
        <f t="shared" si="0"/>
        <v>0</v>
      </c>
      <c r="F7" s="35" t="e">
        <f>PRODUCT(E7/E22,100)</f>
        <v>#DIV/0!</v>
      </c>
      <c r="G7" s="37" t="e">
        <f>IF(AND(51&gt;F7),"OK","HIGH")</f>
        <v>#DIV/0!</v>
      </c>
      <c r="H7" s="35" t="e">
        <f>PRODUCT(D7/D22)*100</f>
        <v>#DIV/0!</v>
      </c>
      <c r="I7" s="1">
        <v>8</v>
      </c>
      <c r="J7" s="1">
        <v>3.8</v>
      </c>
    </row>
    <row r="8" spans="1:10" s="10" customFormat="1" ht="15.75">
      <c r="A8" s="78" t="s">
        <v>3</v>
      </c>
      <c r="B8" s="1" t="s">
        <v>21</v>
      </c>
      <c r="C8" s="9"/>
      <c r="D8" s="31">
        <v>0</v>
      </c>
      <c r="E8" s="35">
        <f t="shared" si="0"/>
        <v>0</v>
      </c>
      <c r="F8" s="35" t="e">
        <f>PRODUCT(E8/E22,100)</f>
        <v>#DIV/0!</v>
      </c>
      <c r="G8" s="37" t="e">
        <f>IF(AND(31&gt;F8),"OK","HIGH")</f>
        <v>#DIV/0!</v>
      </c>
      <c r="H8" s="35" t="e">
        <f>PRODUCT(D8/D22)*100</f>
        <v>#DIV/0!</v>
      </c>
      <c r="I8" s="1">
        <v>8</v>
      </c>
      <c r="J8" s="1">
        <v>4.4000000000000004</v>
      </c>
    </row>
    <row r="9" spans="1:10" s="10" customFormat="1" ht="15.75">
      <c r="A9" s="78" t="s">
        <v>2</v>
      </c>
      <c r="B9" s="1" t="s">
        <v>21</v>
      </c>
      <c r="C9" s="9"/>
      <c r="D9" s="31">
        <v>0</v>
      </c>
      <c r="E9" s="35">
        <f t="shared" si="0"/>
        <v>0</v>
      </c>
      <c r="F9" s="35" t="e">
        <f>PRODUCT(E9/E22,100)</f>
        <v>#DIV/0!</v>
      </c>
      <c r="G9" s="37" t="e">
        <f>IF(AND(31&gt;F9),"OK","HIGH")</f>
        <v>#DIV/0!</v>
      </c>
      <c r="H9" s="35" t="e">
        <f>PRODUCT(D9/D22)*100</f>
        <v>#DIV/0!</v>
      </c>
      <c r="I9" s="1">
        <v>8</v>
      </c>
      <c r="J9" s="1">
        <v>6</v>
      </c>
    </row>
    <row r="10" spans="1:10" s="10" customFormat="1" ht="15.75">
      <c r="A10" s="78" t="s">
        <v>4</v>
      </c>
      <c r="B10" s="1" t="s">
        <v>21</v>
      </c>
      <c r="C10" s="9"/>
      <c r="D10" s="31">
        <v>0</v>
      </c>
      <c r="E10" s="35">
        <f t="shared" si="0"/>
        <v>0</v>
      </c>
      <c r="F10" s="35" t="e">
        <f>PRODUCT(E10/E22,100)</f>
        <v>#DIV/0!</v>
      </c>
      <c r="G10" s="37" t="e">
        <f>IF(AND(31&gt;F10),"OK","HIGH")</f>
        <v>#DIV/0!</v>
      </c>
      <c r="H10" s="35" t="e">
        <f>PRODUCT(D10/D22)*100</f>
        <v>#DIV/0!</v>
      </c>
      <c r="I10" s="1">
        <v>5</v>
      </c>
      <c r="J10" s="1">
        <v>6.6</v>
      </c>
    </row>
    <row r="11" spans="1:10" s="10" customFormat="1" ht="15.75">
      <c r="A11" s="78" t="s">
        <v>8</v>
      </c>
      <c r="B11" s="1" t="s">
        <v>20</v>
      </c>
      <c r="C11" s="9"/>
      <c r="D11" s="31">
        <v>0</v>
      </c>
      <c r="E11" s="35">
        <f t="shared" si="0"/>
        <v>0</v>
      </c>
      <c r="F11" s="35" t="e">
        <f>PRODUCT(E11/E22,100)</f>
        <v>#DIV/0!</v>
      </c>
      <c r="G11" s="37" t="e">
        <f>IF(AND(21&gt;F11),"OK","HIGH")</f>
        <v>#DIV/0!</v>
      </c>
      <c r="H11" s="35" t="e">
        <f>PRODUCT(D11/D22)*100</f>
        <v>#DIV/0!</v>
      </c>
      <c r="I11" s="1">
        <v>2</v>
      </c>
      <c r="J11" s="1">
        <v>17.5</v>
      </c>
    </row>
    <row r="12" spans="1:10" s="10" customFormat="1" ht="15.75">
      <c r="A12" s="78" t="s">
        <v>9</v>
      </c>
      <c r="B12" s="1" t="s">
        <v>19</v>
      </c>
      <c r="C12" s="9"/>
      <c r="D12" s="31">
        <v>0</v>
      </c>
      <c r="E12" s="35">
        <f t="shared" si="0"/>
        <v>0</v>
      </c>
      <c r="F12" s="35" t="e">
        <f>PRODUCT(E12/E22,100)</f>
        <v>#DIV/0!</v>
      </c>
      <c r="G12" s="37" t="e">
        <f>IF(AND(6&gt;F12),"OK","HIGH")</f>
        <v>#DIV/0!</v>
      </c>
      <c r="H12" s="35" t="e">
        <f>PRODUCT(D12/D22)*100</f>
        <v>#DIV/0!</v>
      </c>
      <c r="I12" s="1">
        <v>5</v>
      </c>
      <c r="J12" s="1">
        <v>9</v>
      </c>
    </row>
    <row r="13" spans="1:10" s="10" customFormat="1" ht="15.75">
      <c r="A13" s="78" t="s">
        <v>11</v>
      </c>
      <c r="B13" s="1" t="s">
        <v>19</v>
      </c>
      <c r="C13" s="9"/>
      <c r="D13" s="31">
        <v>0</v>
      </c>
      <c r="E13" s="35">
        <f t="shared" si="0"/>
        <v>0</v>
      </c>
      <c r="F13" s="35" t="e">
        <f>PRODUCT(E13/E22,100)</f>
        <v>#DIV/0!</v>
      </c>
      <c r="G13" s="37" t="e">
        <f>IF(AND(6&gt;F13),"OK","HIGH")</f>
        <v>#DIV/0!</v>
      </c>
      <c r="H13" s="35" t="e">
        <f>PRODUCT(D13/D22)*100</f>
        <v>#DIV/0!</v>
      </c>
      <c r="I13" s="1">
        <v>8</v>
      </c>
      <c r="J13" s="1">
        <v>3.8</v>
      </c>
    </row>
    <row r="14" spans="1:10" s="10" customFormat="1" ht="15.75">
      <c r="A14" s="79" t="s">
        <v>5</v>
      </c>
      <c r="B14" s="2" t="s">
        <v>23</v>
      </c>
      <c r="C14" s="9"/>
      <c r="D14" s="31">
        <v>0</v>
      </c>
      <c r="E14" s="38">
        <f t="shared" si="0"/>
        <v>0</v>
      </c>
      <c r="F14" s="50" t="e">
        <f>PRODUCT(E14/E22,100)</f>
        <v>#DIV/0!</v>
      </c>
      <c r="G14" s="37" t="e">
        <f>IF(AND(11&gt;F14),"OK","HIGH")</f>
        <v>#DIV/0!</v>
      </c>
      <c r="H14" s="38" t="e">
        <f>PRODUCT(D14/D22)*100</f>
        <v>#DIV/0!</v>
      </c>
      <c r="I14" s="2">
        <v>12</v>
      </c>
      <c r="J14" s="2">
        <v>2.6</v>
      </c>
    </row>
    <row r="15" spans="1:10" s="10" customFormat="1" ht="15.75">
      <c r="A15" s="79" t="s">
        <v>1</v>
      </c>
      <c r="B15" s="2" t="s">
        <v>23</v>
      </c>
      <c r="C15" s="9"/>
      <c r="D15" s="31">
        <v>0</v>
      </c>
      <c r="E15" s="38">
        <f t="shared" si="0"/>
        <v>0</v>
      </c>
      <c r="F15" s="50" t="e">
        <f>PRODUCT(E15/E22,100)</f>
        <v>#DIV/0!</v>
      </c>
      <c r="G15" s="37" t="e">
        <f>IF(AND(11&gt;F15),"OK","HIGH")</f>
        <v>#DIV/0!</v>
      </c>
      <c r="H15" s="38" t="e">
        <f>PRODUCT(D15/D22)*100</f>
        <v>#DIV/0!</v>
      </c>
      <c r="I15" s="2">
        <v>8</v>
      </c>
      <c r="J15" s="2">
        <v>4</v>
      </c>
    </row>
    <row r="16" spans="1:10" s="10" customFormat="1" ht="15.75">
      <c r="A16" s="79" t="s">
        <v>7</v>
      </c>
      <c r="B16" s="2" t="s">
        <v>23</v>
      </c>
      <c r="C16" s="9"/>
      <c r="D16" s="31">
        <v>0</v>
      </c>
      <c r="E16" s="38">
        <f t="shared" si="0"/>
        <v>0</v>
      </c>
      <c r="F16" s="50" t="e">
        <f>PRODUCT(E16/E22,100)</f>
        <v>#DIV/0!</v>
      </c>
      <c r="G16" s="37" t="e">
        <f>IF(AND(11&gt;F16),"OK","HIGH")</f>
        <v>#DIV/0!</v>
      </c>
      <c r="H16" s="38" t="e">
        <f>PRODUCT(D16/D22)*100</f>
        <v>#DIV/0!</v>
      </c>
      <c r="I16" s="2">
        <v>12</v>
      </c>
      <c r="J16" s="2">
        <v>2.6</v>
      </c>
    </row>
    <row r="17" spans="1:22" s="10" customFormat="1" ht="15.75">
      <c r="A17" s="79" t="s">
        <v>6</v>
      </c>
      <c r="B17" s="2" t="s">
        <v>23</v>
      </c>
      <c r="C17" s="9"/>
      <c r="D17" s="31">
        <v>0</v>
      </c>
      <c r="E17" s="38">
        <f t="shared" si="0"/>
        <v>0</v>
      </c>
      <c r="F17" s="50" t="e">
        <f>PRODUCT(E17/E22,100)</f>
        <v>#DIV/0!</v>
      </c>
      <c r="G17" s="37" t="e">
        <f>IF(AND(11&gt;F17),"OK","HIGH")</f>
        <v>#DIV/0!</v>
      </c>
      <c r="H17" s="38" t="e">
        <f>PRODUCT(D17/D22)*100</f>
        <v>#DIV/0!</v>
      </c>
      <c r="I17" s="2">
        <v>8</v>
      </c>
      <c r="J17" s="2">
        <v>3.7</v>
      </c>
    </row>
    <row r="18" spans="1:22" s="10" customFormat="1" ht="15.75">
      <c r="A18" s="79" t="s">
        <v>10</v>
      </c>
      <c r="B18" s="2" t="s">
        <v>19</v>
      </c>
      <c r="C18" s="9"/>
      <c r="D18" s="31">
        <v>0</v>
      </c>
      <c r="E18" s="38">
        <f t="shared" si="0"/>
        <v>0</v>
      </c>
      <c r="F18" s="50" t="e">
        <f>PRODUCT(E18/E22,100)</f>
        <v>#DIV/0!</v>
      </c>
      <c r="G18" s="37" t="e">
        <f>IF(AND(6&gt;F18),"OK","HIGH")</f>
        <v>#DIV/0!</v>
      </c>
      <c r="H18" s="38" t="e">
        <f>PRODUCT(D18/D22)*100</f>
        <v>#DIV/0!</v>
      </c>
      <c r="I18" s="2">
        <v>10</v>
      </c>
      <c r="J18" s="2">
        <v>91</v>
      </c>
    </row>
    <row r="19" spans="1:22" ht="15.75">
      <c r="A19" s="79" t="s">
        <v>30</v>
      </c>
      <c r="B19" s="2" t="s">
        <v>23</v>
      </c>
      <c r="C19" s="9"/>
      <c r="D19" s="31">
        <v>0</v>
      </c>
      <c r="E19" s="38">
        <f t="shared" si="0"/>
        <v>0</v>
      </c>
      <c r="F19" s="50" t="e">
        <f>PRODUCT(E19/E22,100)</f>
        <v>#DIV/0!</v>
      </c>
      <c r="G19" s="37" t="e">
        <f>IF(AND(11&gt;F19),"OK","HIGH")</f>
        <v>#DIV/0!</v>
      </c>
      <c r="H19" s="38" t="e">
        <f>PRODUCT(D19/D22)*100</f>
        <v>#DIV/0!</v>
      </c>
      <c r="I19" s="2">
        <v>15</v>
      </c>
      <c r="J19" s="2">
        <v>2.2000000000000002</v>
      </c>
    </row>
    <row r="20" spans="1:22" s="10" customFormat="1" ht="15.75">
      <c r="A20" s="79" t="s">
        <v>31</v>
      </c>
      <c r="B20" s="2" t="s">
        <v>23</v>
      </c>
      <c r="C20" s="9"/>
      <c r="D20" s="31">
        <v>0</v>
      </c>
      <c r="E20" s="38">
        <f t="shared" si="0"/>
        <v>0</v>
      </c>
      <c r="F20" s="50" t="e">
        <f>PRODUCT(E20/E22,100)</f>
        <v>#DIV/0!</v>
      </c>
      <c r="G20" s="37" t="e">
        <f>IF(AND(11&gt;F20),"OK","HIGH")</f>
        <v>#DIV/0!</v>
      </c>
      <c r="H20" s="38" t="e">
        <f>PRODUCT(D20/D22)*100</f>
        <v>#DIV/0!</v>
      </c>
      <c r="I20" s="2">
        <v>8</v>
      </c>
      <c r="J20" s="2">
        <v>3</v>
      </c>
    </row>
    <row r="21" spans="1:22" s="10" customFormat="1" ht="15.75" thickBot="1">
      <c r="A21" s="80"/>
      <c r="B21" s="81"/>
      <c r="C21" s="19"/>
      <c r="D21" s="16"/>
      <c r="E21" s="42"/>
      <c r="F21" s="42"/>
      <c r="G21" s="92"/>
      <c r="H21" s="93"/>
      <c r="I21" s="53"/>
      <c r="J21" s="72"/>
    </row>
    <row r="22" spans="1:22" s="10" customFormat="1" ht="16.5" thickBot="1">
      <c r="A22" s="43"/>
      <c r="B22" s="82" t="s">
        <v>143</v>
      </c>
      <c r="D22" s="64">
        <f>SUM(D6:D20)</f>
        <v>0</v>
      </c>
      <c r="E22" s="25">
        <f>SUM(E6:E20)</f>
        <v>0</v>
      </c>
      <c r="F22" s="63" t="e">
        <f>SUM(F6:F20)</f>
        <v>#DIV/0!</v>
      </c>
      <c r="G22" s="39"/>
      <c r="H22" s="40" t="e">
        <f>SUM(H6:H20)</f>
        <v>#DIV/0!</v>
      </c>
      <c r="I22" s="43"/>
      <c r="J22" s="44"/>
    </row>
    <row r="23" spans="1:22" ht="15.75">
      <c r="A23" s="43"/>
      <c r="B23" s="83"/>
      <c r="C23" s="10"/>
      <c r="D23" s="10"/>
      <c r="E23" s="43"/>
      <c r="F23" s="23" t="e">
        <f>SUM(F14:F20)</f>
        <v>#DIV/0!</v>
      </c>
      <c r="G23" s="43"/>
      <c r="H23" s="94"/>
      <c r="I23" s="48"/>
      <c r="J23" s="48"/>
    </row>
    <row r="24" spans="1:22" ht="15.75">
      <c r="A24" s="43"/>
      <c r="B24" s="83"/>
      <c r="C24" s="10"/>
      <c r="D24" s="10"/>
      <c r="E24" s="24" t="e">
        <f>IF(AND(20.1&gt;F23,F23&lt;100),"","COOL SEASON GRASSES EXCEED 20% OF THE MIX BASED ON SEEDS/FT")</f>
        <v>#DIV/0!</v>
      </c>
      <c r="F24" s="95"/>
      <c r="G24" s="43"/>
      <c r="H24" s="94"/>
      <c r="I24" s="48"/>
      <c r="J24" s="48"/>
    </row>
    <row r="25" spans="1:22" s="43" customFormat="1" ht="15.75">
      <c r="A25" s="96" t="s">
        <v>109</v>
      </c>
      <c r="B25" s="97"/>
      <c r="C25" s="97"/>
      <c r="D25" s="97"/>
      <c r="E25" s="97"/>
      <c r="F25" s="97"/>
      <c r="G25" s="97"/>
    </row>
    <row r="26" spans="1:22" s="48" customFormat="1" ht="15.75">
      <c r="A26" s="98" t="s">
        <v>110</v>
      </c>
      <c r="B26" s="99"/>
      <c r="C26" s="99"/>
      <c r="D26" s="99"/>
      <c r="E26" s="99"/>
      <c r="F26" s="99"/>
      <c r="G26" s="99"/>
      <c r="H26" s="99"/>
      <c r="I26" s="99"/>
    </row>
    <row r="27" spans="1:22" s="101" customFormat="1" ht="16.5" thickBot="1">
      <c r="A27" s="48"/>
      <c r="B27" s="49"/>
      <c r="C27" s="100"/>
      <c r="D27" s="48"/>
      <c r="E27" s="48"/>
      <c r="F27" s="48"/>
      <c r="G27" s="48"/>
      <c r="I27" s="156" t="s">
        <v>33</v>
      </c>
      <c r="J27" s="157"/>
    </row>
    <row r="28" spans="1:22" s="43" customFormat="1" ht="15.75">
      <c r="A28" s="153" t="s">
        <v>115</v>
      </c>
      <c r="B28" s="102"/>
      <c r="C28" s="103"/>
      <c r="D28" s="104" t="s">
        <v>38</v>
      </c>
      <c r="E28" s="74" t="s">
        <v>24</v>
      </c>
      <c r="F28" s="74" t="s">
        <v>18</v>
      </c>
      <c r="G28" s="74"/>
      <c r="H28" s="74" t="s">
        <v>25</v>
      </c>
      <c r="I28" s="105" t="s">
        <v>129</v>
      </c>
      <c r="J28" s="74" t="s">
        <v>15</v>
      </c>
    </row>
    <row r="29" spans="1:22" s="43" customFormat="1" ht="15.75">
      <c r="A29" s="154"/>
      <c r="B29" s="106"/>
      <c r="C29" s="107"/>
      <c r="D29" s="108" t="s">
        <v>17</v>
      </c>
      <c r="E29" s="84" t="s">
        <v>16</v>
      </c>
      <c r="F29" s="85" t="s">
        <v>14</v>
      </c>
      <c r="G29" s="85"/>
      <c r="H29" s="84" t="s">
        <v>29</v>
      </c>
      <c r="I29" s="109"/>
      <c r="J29" s="84" t="s">
        <v>16</v>
      </c>
    </row>
    <row r="30" spans="1:22" s="43" customFormat="1" ht="16.5" thickBot="1">
      <c r="A30" s="155"/>
      <c r="B30" s="110"/>
      <c r="C30" s="111"/>
      <c r="D30" s="112"/>
      <c r="E30" s="86"/>
      <c r="F30" s="86" t="s">
        <v>137</v>
      </c>
      <c r="G30" s="86"/>
      <c r="H30" s="86"/>
      <c r="I30" s="113"/>
      <c r="J30" s="86" t="s">
        <v>128</v>
      </c>
    </row>
    <row r="31" spans="1:22" s="43" customFormat="1" ht="15.75">
      <c r="A31" s="114"/>
      <c r="B31" s="115"/>
      <c r="C31" s="116"/>
      <c r="D31" s="81"/>
      <c r="E31" s="81"/>
      <c r="F31" s="88"/>
      <c r="G31" s="117"/>
      <c r="H31" s="81"/>
      <c r="I31" s="118"/>
      <c r="J31" s="119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</row>
    <row r="32" spans="1:22" s="123" customFormat="1" ht="15" customHeight="1">
      <c r="A32" s="120" t="s">
        <v>73</v>
      </c>
      <c r="B32" s="121"/>
      <c r="C32" s="118"/>
      <c r="D32" s="2"/>
      <c r="E32" s="2"/>
      <c r="F32" s="122"/>
      <c r="H32" s="2"/>
      <c r="J32" s="2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</row>
    <row r="33" spans="1:10" s="10" customFormat="1" ht="15" customHeight="1">
      <c r="A33" s="125" t="s">
        <v>39</v>
      </c>
      <c r="B33" s="126" t="s">
        <v>78</v>
      </c>
      <c r="C33" s="9"/>
      <c r="D33" s="30">
        <v>0</v>
      </c>
      <c r="E33" s="136">
        <f>PRODUCT(J33,D33)</f>
        <v>0</v>
      </c>
      <c r="F33" s="137" t="e">
        <f>PRODUCT(E33/E83,100)</f>
        <v>#DIV/0!</v>
      </c>
      <c r="G33" s="138" t="e">
        <f>IF(AND(21&gt;F33),"OK","HIGH")</f>
        <v>#DIV/0!</v>
      </c>
      <c r="H33" s="137" t="e">
        <f>PRODUCT(D33/D83)*100</f>
        <v>#DIV/0!</v>
      </c>
      <c r="I33" s="14">
        <v>8000</v>
      </c>
      <c r="J33" s="139">
        <f>PRODUCT(I33/43560)</f>
        <v>0.18365472910927455</v>
      </c>
    </row>
    <row r="34" spans="1:10" s="10" customFormat="1" ht="15" customHeight="1">
      <c r="A34" s="126" t="s">
        <v>40</v>
      </c>
      <c r="B34" s="126" t="s">
        <v>79</v>
      </c>
      <c r="C34" s="9"/>
      <c r="D34" s="30">
        <v>0</v>
      </c>
      <c r="E34" s="55">
        <f>PRODUCT(J34,D34)</f>
        <v>0</v>
      </c>
      <c r="F34" s="140" t="e">
        <f>PRODUCT(E34/E83,100)</f>
        <v>#DIV/0!</v>
      </c>
      <c r="G34" s="138" t="e">
        <f>IF(AND(21&gt;F34),"OK","HIGH")</f>
        <v>#DIV/0!</v>
      </c>
      <c r="H34" s="140" t="e">
        <f>PRODUCT(D34/D83)*100</f>
        <v>#DIV/0!</v>
      </c>
      <c r="I34" s="14">
        <v>7000</v>
      </c>
      <c r="J34" s="139">
        <f>PRODUCT(I34/43560)</f>
        <v>0.16069788797061524</v>
      </c>
    </row>
    <row r="35" spans="1:10" s="10" customFormat="1" ht="17.25" customHeight="1">
      <c r="A35" s="126" t="s">
        <v>41</v>
      </c>
      <c r="B35" s="126" t="s">
        <v>111</v>
      </c>
      <c r="C35" s="9"/>
      <c r="D35" s="30">
        <v>0</v>
      </c>
      <c r="E35" s="55">
        <f>PRODUCT(J35,D35)</f>
        <v>0</v>
      </c>
      <c r="F35" s="140" t="e">
        <f>PRODUCT(E35/E83,100)</f>
        <v>#DIV/0!</v>
      </c>
      <c r="G35" s="138" t="e">
        <f>IF(AND(21&gt;F35),"OK","HIGH")</f>
        <v>#DIV/0!</v>
      </c>
      <c r="H35" s="140" t="e">
        <f>PRODUCT(D35/D83)*100</f>
        <v>#DIV/0!</v>
      </c>
      <c r="I35" s="14">
        <v>7000</v>
      </c>
      <c r="J35" s="139">
        <f>PRODUCT(I35/43560)</f>
        <v>0.16069788797061524</v>
      </c>
    </row>
    <row r="36" spans="1:10" s="10" customFormat="1" ht="15" customHeight="1">
      <c r="A36" s="126" t="s">
        <v>42</v>
      </c>
      <c r="B36" s="126" t="s">
        <v>80</v>
      </c>
      <c r="C36" s="9"/>
      <c r="D36" s="30">
        <v>0</v>
      </c>
      <c r="E36" s="55">
        <f>PRODUCT(J36,D36)</f>
        <v>0</v>
      </c>
      <c r="F36" s="140" t="e">
        <f>PRODUCT(E36/E83,100)</f>
        <v>#DIV/0!</v>
      </c>
      <c r="G36" s="138" t="e">
        <f>IF(AND(21&gt;F36),"OK","HIGH")</f>
        <v>#DIV/0!</v>
      </c>
      <c r="H36" s="140" t="e">
        <f>PRODUCT(D36/D83)*100</f>
        <v>#DIV/0!</v>
      </c>
      <c r="I36" s="14">
        <v>14000</v>
      </c>
      <c r="J36" s="139">
        <f>PRODUCT(I36/43560)</f>
        <v>0.32139577594123048</v>
      </c>
    </row>
    <row r="37" spans="1:10" s="10" customFormat="1" ht="15" customHeight="1">
      <c r="A37" s="126" t="s">
        <v>43</v>
      </c>
      <c r="B37" s="126" t="s">
        <v>81</v>
      </c>
      <c r="C37" s="9"/>
      <c r="D37" s="30">
        <v>0</v>
      </c>
      <c r="E37" s="55">
        <f>PRODUCT(J37,D37)</f>
        <v>0</v>
      </c>
      <c r="F37" s="140" t="e">
        <f>PRODUCT(E37/E83,100)</f>
        <v>#DIV/0!</v>
      </c>
      <c r="G37" s="138" t="e">
        <f>IF(AND(21&gt;F37),"OK","HIGH")</f>
        <v>#DIV/0!</v>
      </c>
      <c r="H37" s="140" t="e">
        <f>PRODUCT(D37/D83)*100</f>
        <v>#DIV/0!</v>
      </c>
      <c r="I37" s="14">
        <v>26000</v>
      </c>
      <c r="J37" s="139">
        <f>PRODUCT(I37/43560)</f>
        <v>0.59687786960514233</v>
      </c>
    </row>
    <row r="38" spans="1:10" s="10" customFormat="1" ht="15" customHeight="1">
      <c r="A38" s="126"/>
      <c r="B38" s="126"/>
      <c r="C38" s="9"/>
      <c r="D38" s="28"/>
      <c r="E38" s="55"/>
      <c r="F38" s="140"/>
      <c r="G38" s="13"/>
      <c r="H38" s="140"/>
      <c r="I38" s="14"/>
      <c r="J38" s="54"/>
    </row>
    <row r="39" spans="1:10" s="10" customFormat="1" ht="15" customHeight="1">
      <c r="A39" s="127" t="s">
        <v>74</v>
      </c>
      <c r="B39" s="1"/>
      <c r="C39" s="9"/>
      <c r="D39" s="3"/>
      <c r="E39" s="55"/>
      <c r="F39" s="140"/>
      <c r="G39" s="13"/>
      <c r="H39" s="140"/>
      <c r="I39" s="14"/>
      <c r="J39" s="55"/>
    </row>
    <row r="40" spans="1:10" s="10" customFormat="1" ht="15" customHeight="1">
      <c r="A40" s="126" t="s">
        <v>44</v>
      </c>
      <c r="B40" s="126" t="s">
        <v>82</v>
      </c>
      <c r="C40" s="9"/>
      <c r="D40" s="30">
        <v>0</v>
      </c>
      <c r="E40" s="55">
        <f t="shared" ref="E40:E50" si="1">PRODUCT(J40,D40)</f>
        <v>0</v>
      </c>
      <c r="F40" s="140" t="e">
        <f>PRODUCT(E40/E83,100)</f>
        <v>#DIV/0!</v>
      </c>
      <c r="G40" s="138" t="e">
        <f t="shared" ref="G40:G50" si="2">IF(AND(21&gt;F40),"OK","HIGH")</f>
        <v>#DIV/0!</v>
      </c>
      <c r="H40" s="140" t="e">
        <f>PRODUCT(D40/D83)*100</f>
        <v>#DIV/0!</v>
      </c>
      <c r="I40" s="14">
        <v>4300</v>
      </c>
      <c r="J40" s="139">
        <f t="shared" ref="J40:J50" si="3">PRODUCT(I40/43560)</f>
        <v>9.8714416896235072E-2</v>
      </c>
    </row>
    <row r="41" spans="1:10" s="10" customFormat="1" ht="15" customHeight="1">
      <c r="A41" s="126" t="s">
        <v>45</v>
      </c>
      <c r="B41" s="126" t="s">
        <v>133</v>
      </c>
      <c r="C41" s="9"/>
      <c r="D41" s="30">
        <v>0</v>
      </c>
      <c r="E41" s="55">
        <f t="shared" si="1"/>
        <v>0</v>
      </c>
      <c r="F41" s="140" t="e">
        <f>PRODUCT(E41/E83,100)</f>
        <v>#DIV/0!</v>
      </c>
      <c r="G41" s="138" t="e">
        <f t="shared" si="2"/>
        <v>#DIV/0!</v>
      </c>
      <c r="H41" s="140" t="e">
        <f>PRODUCT(D41/D83)*100</f>
        <v>#DIV/0!</v>
      </c>
      <c r="I41" s="14">
        <v>660</v>
      </c>
      <c r="J41" s="139">
        <f t="shared" si="3"/>
        <v>1.5151515151515152E-2</v>
      </c>
    </row>
    <row r="42" spans="1:10" s="22" customFormat="1" ht="15" customHeight="1">
      <c r="A42" s="126" t="s">
        <v>46</v>
      </c>
      <c r="B42" s="126" t="s">
        <v>83</v>
      </c>
      <c r="C42" s="9"/>
      <c r="D42" s="30">
        <v>0</v>
      </c>
      <c r="E42" s="141">
        <f t="shared" si="1"/>
        <v>0</v>
      </c>
      <c r="F42" s="142" t="e">
        <f>PRODUCT(E42/E83,100)</f>
        <v>#DIV/0!</v>
      </c>
      <c r="G42" s="138" t="e">
        <f t="shared" si="2"/>
        <v>#DIV/0!</v>
      </c>
      <c r="H42" s="142" t="e">
        <f>PRODUCT(D42/D83)*100</f>
        <v>#DIV/0!</v>
      </c>
      <c r="I42" s="15">
        <v>28000</v>
      </c>
      <c r="J42" s="139">
        <f t="shared" si="3"/>
        <v>0.64279155188246095</v>
      </c>
    </row>
    <row r="43" spans="1:10" s="22" customFormat="1" ht="15" customHeight="1">
      <c r="A43" s="126" t="s">
        <v>47</v>
      </c>
      <c r="B43" s="126" t="s">
        <v>84</v>
      </c>
      <c r="C43" s="9"/>
      <c r="D43" s="30">
        <v>0</v>
      </c>
      <c r="E43" s="141">
        <f t="shared" si="1"/>
        <v>0</v>
      </c>
      <c r="F43" s="142" t="e">
        <f>PRODUCT(E43/E83,100)</f>
        <v>#DIV/0!</v>
      </c>
      <c r="G43" s="138" t="e">
        <f t="shared" si="2"/>
        <v>#DIV/0!</v>
      </c>
      <c r="H43" s="142" t="e">
        <f>PRODUCT(D43/D83)*100</f>
        <v>#DIV/0!</v>
      </c>
      <c r="I43" s="15">
        <v>16000</v>
      </c>
      <c r="J43" s="139">
        <f t="shared" si="3"/>
        <v>0.3673094582185491</v>
      </c>
    </row>
    <row r="44" spans="1:10" s="22" customFormat="1" ht="15" customHeight="1">
      <c r="A44" s="126" t="s">
        <v>48</v>
      </c>
      <c r="B44" s="126" t="s">
        <v>85</v>
      </c>
      <c r="C44" s="9"/>
      <c r="D44" s="30">
        <v>0</v>
      </c>
      <c r="E44" s="141">
        <f t="shared" si="1"/>
        <v>0</v>
      </c>
      <c r="F44" s="142" t="e">
        <f>PRODUCT(E44/E83,100)</f>
        <v>#DIV/0!</v>
      </c>
      <c r="G44" s="138" t="e">
        <f t="shared" si="2"/>
        <v>#DIV/0!</v>
      </c>
      <c r="H44" s="142" t="e">
        <f>PRODUCT(D44/D83)*100</f>
        <v>#DIV/0!</v>
      </c>
      <c r="I44" s="15">
        <v>27000</v>
      </c>
      <c r="J44" s="139">
        <f t="shared" si="3"/>
        <v>0.6198347107438017</v>
      </c>
    </row>
    <row r="45" spans="1:10" s="22" customFormat="1" ht="15" customHeight="1">
      <c r="A45" s="126" t="s">
        <v>49</v>
      </c>
      <c r="B45" s="126" t="s">
        <v>86</v>
      </c>
      <c r="C45" s="9"/>
      <c r="D45" s="30">
        <v>0</v>
      </c>
      <c r="E45" s="141">
        <f t="shared" si="1"/>
        <v>0</v>
      </c>
      <c r="F45" s="142" t="e">
        <f>PRODUCT(E45/E83,100)</f>
        <v>#DIV/0!</v>
      </c>
      <c r="G45" s="138" t="e">
        <f t="shared" si="2"/>
        <v>#DIV/0!</v>
      </c>
      <c r="H45" s="142" t="e">
        <f>PRODUCT(D45/D83)*100</f>
        <v>#DIV/0!</v>
      </c>
      <c r="I45" s="15">
        <v>16000</v>
      </c>
      <c r="J45" s="139">
        <f t="shared" si="3"/>
        <v>0.3673094582185491</v>
      </c>
    </row>
    <row r="46" spans="1:10" s="22" customFormat="1" ht="15" customHeight="1">
      <c r="A46" s="126" t="s">
        <v>50</v>
      </c>
      <c r="B46" s="126" t="s">
        <v>87</v>
      </c>
      <c r="C46" s="9"/>
      <c r="D46" s="30">
        <v>0</v>
      </c>
      <c r="E46" s="141">
        <f t="shared" si="1"/>
        <v>0</v>
      </c>
      <c r="F46" s="142" t="e">
        <f>PRODUCT(E46/E83,100)</f>
        <v>#DIV/0!</v>
      </c>
      <c r="G46" s="138" t="e">
        <f t="shared" si="2"/>
        <v>#DIV/0!</v>
      </c>
      <c r="H46" s="142" t="e">
        <f>PRODUCT(D46/D83)*100</f>
        <v>#DIV/0!</v>
      </c>
      <c r="I46" s="15">
        <v>95000</v>
      </c>
      <c r="J46" s="139">
        <f t="shared" si="3"/>
        <v>2.1808999081726355</v>
      </c>
    </row>
    <row r="47" spans="1:10" s="18" customFormat="1" ht="15" customHeight="1">
      <c r="A47" s="126" t="s">
        <v>51</v>
      </c>
      <c r="B47" s="126" t="s">
        <v>88</v>
      </c>
      <c r="C47" s="9"/>
      <c r="D47" s="30">
        <v>0</v>
      </c>
      <c r="E47" s="141">
        <f t="shared" si="1"/>
        <v>0</v>
      </c>
      <c r="F47" s="142" t="e">
        <f>PRODUCT(E47/E83,100)</f>
        <v>#DIV/0!</v>
      </c>
      <c r="G47" s="138" t="e">
        <f t="shared" si="2"/>
        <v>#DIV/0!</v>
      </c>
      <c r="H47" s="142" t="e">
        <f>PRODUCT(D47/D83)*100</f>
        <v>#DIV/0!</v>
      </c>
      <c r="I47" s="51">
        <v>55000</v>
      </c>
      <c r="J47" s="139">
        <f t="shared" si="3"/>
        <v>1.2626262626262625</v>
      </c>
    </row>
    <row r="48" spans="1:10" s="18" customFormat="1" ht="15" customHeight="1">
      <c r="A48" s="126" t="s">
        <v>52</v>
      </c>
      <c r="B48" s="126" t="s">
        <v>89</v>
      </c>
      <c r="C48" s="32"/>
      <c r="D48" s="31">
        <v>0</v>
      </c>
      <c r="E48" s="141">
        <f t="shared" si="1"/>
        <v>0</v>
      </c>
      <c r="F48" s="142" t="e">
        <f>PRODUCT(E48/E83,100)</f>
        <v>#DIV/0!</v>
      </c>
      <c r="G48" s="138" t="e">
        <f t="shared" si="2"/>
        <v>#DIV/0!</v>
      </c>
      <c r="H48" s="142" t="e">
        <f>PRODUCT(D48/D83)*100</f>
        <v>#DIV/0!</v>
      </c>
      <c r="I48" s="51">
        <v>10000</v>
      </c>
      <c r="J48" s="139">
        <f t="shared" si="3"/>
        <v>0.2295684113865932</v>
      </c>
    </row>
    <row r="49" spans="1:10" s="18" customFormat="1" ht="15" customHeight="1">
      <c r="A49" s="126" t="s">
        <v>116</v>
      </c>
      <c r="B49" s="126" t="s">
        <v>117</v>
      </c>
      <c r="C49" s="20"/>
      <c r="D49" s="31">
        <v>0</v>
      </c>
      <c r="E49" s="141">
        <f t="shared" si="1"/>
        <v>0</v>
      </c>
      <c r="F49" s="142" t="e">
        <f>PRODUCT(E49/E83,100)</f>
        <v>#DIV/0!</v>
      </c>
      <c r="G49" s="138" t="e">
        <f t="shared" si="2"/>
        <v>#DIV/0!</v>
      </c>
      <c r="H49" s="142" t="e">
        <f>PRODUCT(D49/D83)*100</f>
        <v>#DIV/0!</v>
      </c>
      <c r="I49" s="51">
        <v>17000</v>
      </c>
      <c r="J49" s="139">
        <f t="shared" si="3"/>
        <v>0.39026629935720847</v>
      </c>
    </row>
    <row r="50" spans="1:10" s="18" customFormat="1" ht="15" customHeight="1">
      <c r="A50" s="126" t="s">
        <v>118</v>
      </c>
      <c r="B50" s="126" t="s">
        <v>119</v>
      </c>
      <c r="C50" s="62"/>
      <c r="D50" s="31">
        <v>0</v>
      </c>
      <c r="E50" s="141">
        <f t="shared" si="1"/>
        <v>0</v>
      </c>
      <c r="F50" s="142" t="e">
        <f>PRODUCT(E50/E83,100)</f>
        <v>#DIV/0!</v>
      </c>
      <c r="G50" s="138" t="e">
        <f t="shared" si="2"/>
        <v>#DIV/0!</v>
      </c>
      <c r="H50" s="142" t="e">
        <f>PRODUCT(D50/D83)*100</f>
        <v>#DIV/0!</v>
      </c>
      <c r="I50" s="51">
        <v>26000</v>
      </c>
      <c r="J50" s="139">
        <f t="shared" si="3"/>
        <v>0.59687786960514233</v>
      </c>
    </row>
    <row r="51" spans="1:10" s="18" customFormat="1" ht="15" customHeight="1">
      <c r="A51" s="126"/>
      <c r="B51" s="126"/>
      <c r="C51" s="20"/>
      <c r="D51" s="3"/>
      <c r="E51" s="141"/>
      <c r="F51" s="142"/>
      <c r="G51" s="69"/>
      <c r="H51" s="142"/>
      <c r="I51" s="51"/>
      <c r="J51" s="56"/>
    </row>
    <row r="52" spans="1:10" s="18" customFormat="1" ht="15" customHeight="1">
      <c r="A52" s="128" t="s">
        <v>75</v>
      </c>
      <c r="B52" s="2"/>
      <c r="C52" s="9"/>
      <c r="D52" s="3"/>
      <c r="E52" s="141"/>
      <c r="F52" s="142"/>
      <c r="G52" s="69"/>
      <c r="H52" s="142"/>
      <c r="I52" s="51"/>
      <c r="J52" s="54"/>
    </row>
    <row r="53" spans="1:10" s="18" customFormat="1" ht="15" customHeight="1">
      <c r="A53" s="129" t="s">
        <v>120</v>
      </c>
      <c r="B53" s="126" t="s">
        <v>123</v>
      </c>
      <c r="C53" s="9"/>
      <c r="D53" s="30">
        <v>0</v>
      </c>
      <c r="E53" s="141">
        <f t="shared" ref="E53:E58" si="4">PRODUCT(J53,D53)</f>
        <v>0</v>
      </c>
      <c r="F53" s="142" t="e">
        <f>PRODUCT(E53/E83,100)</f>
        <v>#DIV/0!</v>
      </c>
      <c r="G53" s="138" t="e">
        <f t="shared" ref="G53:G63" si="5">IF(AND(21&gt;F53),"OK","HIGH")</f>
        <v>#DIV/0!</v>
      </c>
      <c r="H53" s="142" t="e">
        <f>PRODUCT(D53/D83)*100</f>
        <v>#DIV/0!</v>
      </c>
      <c r="I53" s="51">
        <v>9813</v>
      </c>
      <c r="J53" s="139">
        <f t="shared" ref="J53:J58" si="6">PRODUCT(I53/43560)</f>
        <v>0.22527548209366391</v>
      </c>
    </row>
    <row r="54" spans="1:10" s="18" customFormat="1" ht="16.5" customHeight="1">
      <c r="A54" s="126" t="s">
        <v>53</v>
      </c>
      <c r="B54" s="126" t="s">
        <v>90</v>
      </c>
      <c r="C54" s="9"/>
      <c r="D54" s="30">
        <v>0</v>
      </c>
      <c r="E54" s="141">
        <f t="shared" si="4"/>
        <v>0</v>
      </c>
      <c r="F54" s="142" t="e">
        <f>PRODUCT(E54/E83,100)</f>
        <v>#DIV/0!</v>
      </c>
      <c r="G54" s="138" t="e">
        <f t="shared" si="5"/>
        <v>#DIV/0!</v>
      </c>
      <c r="H54" s="142" t="e">
        <f>PRODUCT(D54/D83)*100</f>
        <v>#DIV/0!</v>
      </c>
      <c r="I54" s="51">
        <v>5500</v>
      </c>
      <c r="J54" s="139">
        <f t="shared" si="6"/>
        <v>0.12626262626262627</v>
      </c>
    </row>
    <row r="55" spans="1:10" s="18" customFormat="1" ht="17.25" customHeight="1">
      <c r="A55" s="126" t="s">
        <v>54</v>
      </c>
      <c r="B55" s="126" t="s">
        <v>91</v>
      </c>
      <c r="C55" s="9"/>
      <c r="D55" s="30">
        <v>0</v>
      </c>
      <c r="E55" s="141">
        <f t="shared" si="4"/>
        <v>0</v>
      </c>
      <c r="F55" s="142" t="e">
        <f>PRODUCT(E55/E83,100)</f>
        <v>#DIV/0!</v>
      </c>
      <c r="G55" s="138" t="e">
        <f t="shared" si="5"/>
        <v>#DIV/0!</v>
      </c>
      <c r="H55" s="142" t="e">
        <f>PRODUCT(D55/D83)*100</f>
        <v>#DIV/0!</v>
      </c>
      <c r="I55" s="51">
        <v>6300</v>
      </c>
      <c r="J55" s="139">
        <f t="shared" si="6"/>
        <v>0.14462809917355371</v>
      </c>
    </row>
    <row r="56" spans="1:10" s="18" customFormat="1" ht="15.75" customHeight="1">
      <c r="A56" s="126" t="s">
        <v>55</v>
      </c>
      <c r="B56" s="126" t="s">
        <v>92</v>
      </c>
      <c r="C56" s="9"/>
      <c r="D56" s="30">
        <v>0</v>
      </c>
      <c r="E56" s="141">
        <f t="shared" si="4"/>
        <v>0</v>
      </c>
      <c r="F56" s="142" t="e">
        <f>PRODUCT(E56/E83,100)</f>
        <v>#DIV/0!</v>
      </c>
      <c r="G56" s="138" t="e">
        <f t="shared" si="5"/>
        <v>#DIV/0!</v>
      </c>
      <c r="H56" s="142" t="e">
        <f>PRODUCT(D56/D83)*100</f>
        <v>#DIV/0!</v>
      </c>
      <c r="I56" s="51">
        <v>10000</v>
      </c>
      <c r="J56" s="139">
        <f t="shared" si="6"/>
        <v>0.2295684113865932</v>
      </c>
    </row>
    <row r="57" spans="1:10" s="18" customFormat="1" ht="15" customHeight="1">
      <c r="A57" s="126" t="s">
        <v>56</v>
      </c>
      <c r="B57" s="126" t="s">
        <v>93</v>
      </c>
      <c r="C57" s="9"/>
      <c r="D57" s="30">
        <v>0</v>
      </c>
      <c r="E57" s="141">
        <f t="shared" si="4"/>
        <v>0</v>
      </c>
      <c r="F57" s="142" t="e">
        <f>PRODUCT(E57/E83,100)</f>
        <v>#DIV/0!</v>
      </c>
      <c r="G57" s="138" t="e">
        <f t="shared" si="5"/>
        <v>#DIV/0!</v>
      </c>
      <c r="H57" s="142" t="e">
        <f>PRODUCT(D57/D83)*100</f>
        <v>#DIV/0!</v>
      </c>
      <c r="I57" s="51">
        <v>11000</v>
      </c>
      <c r="J57" s="139">
        <f t="shared" si="6"/>
        <v>0.25252525252525254</v>
      </c>
    </row>
    <row r="58" spans="1:10" ht="15.75">
      <c r="A58" s="41" t="s">
        <v>130</v>
      </c>
      <c r="B58" s="130" t="s">
        <v>131</v>
      </c>
      <c r="C58" s="29"/>
      <c r="D58" s="31">
        <v>0</v>
      </c>
      <c r="E58" s="141">
        <f t="shared" si="4"/>
        <v>0</v>
      </c>
      <c r="F58" s="142" t="e">
        <f>PRODUCT(E58/E83,100)</f>
        <v>#DIV/0!</v>
      </c>
      <c r="G58" s="138" t="e">
        <f t="shared" si="5"/>
        <v>#DIV/0!</v>
      </c>
      <c r="H58" s="142" t="e">
        <f>PRODUCT(D58/D83)*100</f>
        <v>#DIV/0!</v>
      </c>
      <c r="I58" s="34">
        <v>24000</v>
      </c>
      <c r="J58" s="143">
        <f t="shared" si="6"/>
        <v>0.55096418732782371</v>
      </c>
    </row>
    <row r="59" spans="1:10" s="18" customFormat="1" ht="15" customHeight="1">
      <c r="A59" s="126" t="s">
        <v>57</v>
      </c>
      <c r="B59" s="126" t="s">
        <v>122</v>
      </c>
      <c r="C59" s="9"/>
      <c r="D59" s="30">
        <v>0</v>
      </c>
      <c r="E59" s="144">
        <f>PRODUCT(J59,D59)</f>
        <v>0</v>
      </c>
      <c r="F59" s="145" t="e">
        <f>PRODUCT(E59/E83,100)</f>
        <v>#DIV/0!</v>
      </c>
      <c r="G59" s="138" t="e">
        <f t="shared" si="5"/>
        <v>#DIV/0!</v>
      </c>
      <c r="H59" s="145" t="e">
        <f>PRODUCT(D59/D83)*100</f>
        <v>#DIV/0!</v>
      </c>
      <c r="I59" s="146">
        <v>2700</v>
      </c>
      <c r="J59" s="139">
        <f>PRODUCT(I59/43560)</f>
        <v>6.1983471074380167E-2</v>
      </c>
    </row>
    <row r="60" spans="1:10" s="18" customFormat="1" ht="17.25" customHeight="1">
      <c r="A60" s="126" t="s">
        <v>58</v>
      </c>
      <c r="B60" s="126" t="s">
        <v>94</v>
      </c>
      <c r="C60" s="9"/>
      <c r="D60" s="30">
        <v>0</v>
      </c>
      <c r="E60" s="141">
        <f>PRODUCT(J60,D60)</f>
        <v>0</v>
      </c>
      <c r="F60" s="142" t="e">
        <f>PRODUCT(E60/E83,100)</f>
        <v>#DIV/0!</v>
      </c>
      <c r="G60" s="138" t="e">
        <f t="shared" si="5"/>
        <v>#DIV/0!</v>
      </c>
      <c r="H60" s="142" t="e">
        <f>PRODUCT(D60/D83)*100</f>
        <v>#DIV/0!</v>
      </c>
      <c r="I60" s="51">
        <v>7500</v>
      </c>
      <c r="J60" s="139">
        <f>PRODUCT(I60/43560)</f>
        <v>0.17217630853994489</v>
      </c>
    </row>
    <row r="61" spans="1:10" s="18" customFormat="1" ht="15" customHeight="1">
      <c r="A61" s="126" t="s">
        <v>59</v>
      </c>
      <c r="B61" s="126" t="s">
        <v>95</v>
      </c>
      <c r="C61" s="9"/>
      <c r="D61" s="30">
        <v>0</v>
      </c>
      <c r="E61" s="141">
        <f>PRODUCT(J61,D61)</f>
        <v>0</v>
      </c>
      <c r="F61" s="142" t="e">
        <f>PRODUCT(E61/E83,100)</f>
        <v>#DIV/0!</v>
      </c>
      <c r="G61" s="138" t="e">
        <f t="shared" si="5"/>
        <v>#DIV/0!</v>
      </c>
      <c r="H61" s="142" t="e">
        <f>PRODUCT(D61/D83)*100</f>
        <v>#DIV/0!</v>
      </c>
      <c r="I61" s="51">
        <v>11000</v>
      </c>
      <c r="J61" s="139">
        <f>PRODUCT(I61/43560)</f>
        <v>0.25252525252525254</v>
      </c>
    </row>
    <row r="62" spans="1:10" s="18" customFormat="1" ht="15" customHeight="1">
      <c r="A62" s="126" t="s">
        <v>60</v>
      </c>
      <c r="B62" s="126" t="s">
        <v>96</v>
      </c>
      <c r="C62" s="9"/>
      <c r="D62" s="30">
        <v>0</v>
      </c>
      <c r="E62" s="141">
        <f>PRODUCT(J62,D62)</f>
        <v>0</v>
      </c>
      <c r="F62" s="142" t="e">
        <f>PRODUCT(E62/E83,100)</f>
        <v>#DIV/0!</v>
      </c>
      <c r="G62" s="138" t="e">
        <f t="shared" si="5"/>
        <v>#DIV/0!</v>
      </c>
      <c r="H62" s="142" t="e">
        <f>PRODUCT(D62/D83)*100</f>
        <v>#DIV/0!</v>
      </c>
      <c r="I62" s="51">
        <v>70000</v>
      </c>
      <c r="J62" s="139">
        <f>PRODUCT(I62/43560)</f>
        <v>1.6069788797061524</v>
      </c>
    </row>
    <row r="63" spans="1:10" s="18" customFormat="1" ht="15" customHeight="1">
      <c r="A63" s="126" t="s">
        <v>61</v>
      </c>
      <c r="B63" s="126" t="s">
        <v>97</v>
      </c>
      <c r="C63" s="9"/>
      <c r="D63" s="30">
        <v>0</v>
      </c>
      <c r="E63" s="141">
        <f>PRODUCT(J63,D63)</f>
        <v>0</v>
      </c>
      <c r="F63" s="142" t="e">
        <f>PRODUCT(E63/E83,100)</f>
        <v>#DIV/0!</v>
      </c>
      <c r="G63" s="138" t="e">
        <f t="shared" si="5"/>
        <v>#DIV/0!</v>
      </c>
      <c r="H63" s="142" t="e">
        <f>PRODUCT(D63/D83)*100</f>
        <v>#DIV/0!</v>
      </c>
      <c r="I63" s="51">
        <v>30000</v>
      </c>
      <c r="J63" s="139">
        <f>PRODUCT(I63/43560)</f>
        <v>0.68870523415977958</v>
      </c>
    </row>
    <row r="64" spans="1:10">
      <c r="A64" s="41"/>
      <c r="B64" s="131"/>
      <c r="C64" s="29"/>
      <c r="D64" s="33"/>
      <c r="E64" s="52"/>
      <c r="F64" s="33"/>
      <c r="G64" s="33"/>
      <c r="H64" s="33"/>
      <c r="I64" s="34"/>
      <c r="J64" s="52"/>
    </row>
    <row r="65" spans="1:10" s="18" customFormat="1" ht="15" customHeight="1">
      <c r="A65" s="132" t="s">
        <v>76</v>
      </c>
      <c r="B65" s="2"/>
      <c r="C65" s="9"/>
      <c r="D65" s="3"/>
      <c r="E65" s="141"/>
      <c r="F65" s="142"/>
      <c r="G65" s="69"/>
      <c r="H65" s="142"/>
      <c r="I65" s="51"/>
      <c r="J65" s="54"/>
    </row>
    <row r="66" spans="1:10" s="18" customFormat="1" ht="15" customHeight="1">
      <c r="A66" s="126" t="s">
        <v>62</v>
      </c>
      <c r="B66" s="126" t="s">
        <v>98</v>
      </c>
      <c r="C66" s="9"/>
      <c r="D66" s="30">
        <v>0</v>
      </c>
      <c r="E66" s="141">
        <f t="shared" ref="E66:E72" si="7">PRODUCT(J66,D66)</f>
        <v>0</v>
      </c>
      <c r="F66" s="142" t="e">
        <f>PRODUCT(E66/E83,100)</f>
        <v>#DIV/0!</v>
      </c>
      <c r="G66" s="138" t="e">
        <f t="shared" ref="G66:G72" si="8">IF(AND(21&gt;F66),"OK","HIGH")</f>
        <v>#DIV/0!</v>
      </c>
      <c r="H66" s="142" t="e">
        <f>PRODUCT(D66/D83)*100</f>
        <v>#DIV/0!</v>
      </c>
      <c r="I66" s="51">
        <v>93000</v>
      </c>
      <c r="J66" s="139">
        <f t="shared" ref="J66:J72" si="9">PRODUCT(I66/43560)</f>
        <v>2.1349862258953167</v>
      </c>
    </row>
    <row r="67" spans="1:10" s="18" customFormat="1" ht="15" customHeight="1">
      <c r="A67" s="126" t="s">
        <v>63</v>
      </c>
      <c r="B67" s="126" t="s">
        <v>99</v>
      </c>
      <c r="C67" s="9"/>
      <c r="D67" s="30">
        <v>0</v>
      </c>
      <c r="E67" s="141">
        <f t="shared" si="7"/>
        <v>0</v>
      </c>
      <c r="F67" s="142" t="e">
        <f>PRODUCT(E67/E83,100)</f>
        <v>#DIV/0!</v>
      </c>
      <c r="G67" s="138" t="e">
        <f t="shared" si="8"/>
        <v>#DIV/0!</v>
      </c>
      <c r="H67" s="142" t="e">
        <f>PRODUCT(D67/D83)*100</f>
        <v>#DIV/0!</v>
      </c>
      <c r="I67" s="51">
        <v>160000</v>
      </c>
      <c r="J67" s="139">
        <f t="shared" si="9"/>
        <v>3.6730945821854912</v>
      </c>
    </row>
    <row r="68" spans="1:10" s="18" customFormat="1" ht="15" customHeight="1">
      <c r="A68" s="126" t="s">
        <v>132</v>
      </c>
      <c r="B68" s="126" t="s">
        <v>134</v>
      </c>
      <c r="C68" s="9"/>
      <c r="D68" s="30">
        <v>0</v>
      </c>
      <c r="E68" s="141">
        <f>PRODUCT(J68,D68)</f>
        <v>0</v>
      </c>
      <c r="F68" s="142" t="e">
        <f>PRODUCT(E68/E83,100)</f>
        <v>#DIV/0!</v>
      </c>
      <c r="G68" s="138" t="e">
        <f t="shared" si="8"/>
        <v>#DIV/0!</v>
      </c>
      <c r="H68" s="142" t="e">
        <f>PRODUCT(D68/D83)*100</f>
        <v>#DIV/0!</v>
      </c>
      <c r="I68" s="51">
        <v>1400</v>
      </c>
      <c r="J68" s="139">
        <f t="shared" si="9"/>
        <v>3.2139577594123052E-2</v>
      </c>
    </row>
    <row r="69" spans="1:10" s="18" customFormat="1" ht="15.75" customHeight="1">
      <c r="A69" s="126" t="s">
        <v>64</v>
      </c>
      <c r="B69" s="126" t="s">
        <v>100</v>
      </c>
      <c r="C69" s="9"/>
      <c r="D69" s="30">
        <v>0</v>
      </c>
      <c r="E69" s="141">
        <f t="shared" si="7"/>
        <v>0</v>
      </c>
      <c r="F69" s="142" t="e">
        <f>PRODUCT(E69/E83,100)</f>
        <v>#DIV/0!</v>
      </c>
      <c r="G69" s="138" t="e">
        <f t="shared" si="8"/>
        <v>#DIV/0!</v>
      </c>
      <c r="H69" s="142" t="e">
        <f>PRODUCT(D69/D83)*100</f>
        <v>#DIV/0!</v>
      </c>
      <c r="I69" s="51">
        <v>95000</v>
      </c>
      <c r="J69" s="139">
        <f t="shared" si="9"/>
        <v>2.1808999081726355</v>
      </c>
    </row>
    <row r="70" spans="1:10" s="18" customFormat="1" ht="15" customHeight="1">
      <c r="A70" s="126" t="s">
        <v>65</v>
      </c>
      <c r="B70" s="126" t="s">
        <v>101</v>
      </c>
      <c r="C70" s="9"/>
      <c r="D70" s="30">
        <v>0</v>
      </c>
      <c r="E70" s="141">
        <f t="shared" si="7"/>
        <v>0</v>
      </c>
      <c r="F70" s="142" t="e">
        <f>PRODUCT(E70/E83,100)</f>
        <v>#DIV/0!</v>
      </c>
      <c r="G70" s="138" t="e">
        <f t="shared" si="8"/>
        <v>#DIV/0!</v>
      </c>
      <c r="H70" s="142" t="e">
        <f>PRODUCT(D70/D83)*100</f>
        <v>#DIV/0!</v>
      </c>
      <c r="I70" s="51">
        <v>66000</v>
      </c>
      <c r="J70" s="139">
        <f t="shared" si="9"/>
        <v>1.5151515151515151</v>
      </c>
    </row>
    <row r="71" spans="1:10" s="18" customFormat="1" ht="15" customHeight="1">
      <c r="A71" s="126" t="s">
        <v>66</v>
      </c>
      <c r="B71" s="126" t="s">
        <v>127</v>
      </c>
      <c r="C71" s="9"/>
      <c r="D71" s="30">
        <v>0</v>
      </c>
      <c r="E71" s="141">
        <f t="shared" si="7"/>
        <v>0</v>
      </c>
      <c r="F71" s="142" t="e">
        <f>PRODUCT(E71/E83,100)</f>
        <v>#DIV/0!</v>
      </c>
      <c r="G71" s="138" t="e">
        <f t="shared" si="8"/>
        <v>#DIV/0!</v>
      </c>
      <c r="H71" s="142" t="e">
        <f>PRODUCT(D71/D83)*100</f>
        <v>#DIV/0!</v>
      </c>
      <c r="I71" s="51">
        <v>156000</v>
      </c>
      <c r="J71" s="139">
        <f t="shared" si="9"/>
        <v>3.5812672176308542</v>
      </c>
    </row>
    <row r="72" spans="1:10" s="18" customFormat="1" ht="15" customHeight="1">
      <c r="A72" s="129" t="s">
        <v>67</v>
      </c>
      <c r="B72" s="129" t="s">
        <v>102</v>
      </c>
      <c r="C72" s="20"/>
      <c r="D72" s="61">
        <v>0</v>
      </c>
      <c r="E72" s="147">
        <f t="shared" si="7"/>
        <v>0</v>
      </c>
      <c r="F72" s="148" t="e">
        <f>PRODUCT(E72/E83,100)</f>
        <v>#DIV/0!</v>
      </c>
      <c r="G72" s="138" t="e">
        <f t="shared" si="8"/>
        <v>#DIV/0!</v>
      </c>
      <c r="H72" s="148" t="e">
        <f>PRODUCT(D72/D83)*100</f>
        <v>#DIV/0!</v>
      </c>
      <c r="I72" s="51">
        <v>4800</v>
      </c>
      <c r="J72" s="139">
        <f t="shared" si="9"/>
        <v>0.11019283746556474</v>
      </c>
    </row>
    <row r="73" spans="1:10" s="18" customFormat="1" ht="15" customHeight="1">
      <c r="A73" s="126"/>
      <c r="B73" s="126"/>
      <c r="C73" s="20"/>
      <c r="D73" s="3"/>
      <c r="E73" s="141"/>
      <c r="F73" s="142"/>
      <c r="G73" s="69"/>
      <c r="H73" s="142"/>
      <c r="I73" s="51"/>
      <c r="J73" s="54"/>
    </row>
    <row r="74" spans="1:10" s="18" customFormat="1" ht="15" customHeight="1">
      <c r="A74" s="128" t="s">
        <v>77</v>
      </c>
      <c r="B74" s="2"/>
      <c r="C74" s="20"/>
      <c r="D74" s="3"/>
      <c r="E74" s="141"/>
      <c r="F74" s="142"/>
      <c r="G74" s="69"/>
      <c r="H74" s="142"/>
      <c r="I74" s="51"/>
      <c r="J74" s="54"/>
    </row>
    <row r="75" spans="1:10" s="18" customFormat="1" ht="15" customHeight="1">
      <c r="A75" s="125" t="s">
        <v>68</v>
      </c>
      <c r="B75" s="125" t="s">
        <v>103</v>
      </c>
      <c r="C75" s="9"/>
      <c r="D75" s="30">
        <v>0</v>
      </c>
      <c r="E75" s="144">
        <f t="shared" ref="E75:E81" si="10">PRODUCT(J75,D75)</f>
        <v>0</v>
      </c>
      <c r="F75" s="145" t="e">
        <f>PRODUCT(E75/E83,100)</f>
        <v>#DIV/0!</v>
      </c>
      <c r="G75" s="138" t="e">
        <f t="shared" ref="G75:G81" si="11">IF(AND(21&gt;F75),"OK","HIGH")</f>
        <v>#DIV/0!</v>
      </c>
      <c r="H75" s="145" t="e">
        <f>PRODUCT(D75/D83)*100</f>
        <v>#DIV/0!</v>
      </c>
      <c r="I75" s="51">
        <v>92000</v>
      </c>
      <c r="J75" s="139">
        <f t="shared" ref="J75:J81" si="12">PRODUCT(I75/43560)</f>
        <v>2.1120293847566574</v>
      </c>
    </row>
    <row r="76" spans="1:10" s="18" customFormat="1" ht="15.75" customHeight="1">
      <c r="A76" s="126" t="s">
        <v>69</v>
      </c>
      <c r="B76" s="126" t="s">
        <v>108</v>
      </c>
      <c r="C76" s="9"/>
      <c r="D76" s="30">
        <v>0</v>
      </c>
      <c r="E76" s="141">
        <f t="shared" si="10"/>
        <v>0</v>
      </c>
      <c r="F76" s="142" t="e">
        <f>PRODUCT(E76/E83,100)</f>
        <v>#DIV/0!</v>
      </c>
      <c r="G76" s="138" t="e">
        <f t="shared" si="11"/>
        <v>#DIV/0!</v>
      </c>
      <c r="H76" s="142" t="e">
        <f>PRODUCT(D76/D83)*100</f>
        <v>#DIV/0!</v>
      </c>
      <c r="I76" s="51">
        <v>4200</v>
      </c>
      <c r="J76" s="139">
        <f t="shared" si="12"/>
        <v>9.6418732782369149E-2</v>
      </c>
    </row>
    <row r="77" spans="1:10" s="18" customFormat="1" ht="15" customHeight="1">
      <c r="A77" s="126" t="s">
        <v>121</v>
      </c>
      <c r="B77" s="126" t="s">
        <v>126</v>
      </c>
      <c r="C77" s="9"/>
      <c r="D77" s="30">
        <v>0</v>
      </c>
      <c r="E77" s="141">
        <f t="shared" si="10"/>
        <v>0</v>
      </c>
      <c r="F77" s="142" t="e">
        <f>PRODUCT(E77/E83,100)</f>
        <v>#DIV/0!</v>
      </c>
      <c r="G77" s="138" t="e">
        <f t="shared" si="11"/>
        <v>#DIV/0!</v>
      </c>
      <c r="H77" s="142" t="e">
        <f>PRODUCT(D77/D83)*100</f>
        <v>#DIV/0!</v>
      </c>
      <c r="I77" s="51">
        <v>18000</v>
      </c>
      <c r="J77" s="139">
        <f t="shared" si="12"/>
        <v>0.41322314049586778</v>
      </c>
    </row>
    <row r="78" spans="1:10" s="18" customFormat="1" ht="15.75" customHeight="1">
      <c r="A78" s="126" t="s">
        <v>70</v>
      </c>
      <c r="B78" s="126" t="s">
        <v>104</v>
      </c>
      <c r="C78" s="9"/>
      <c r="D78" s="30">
        <v>0</v>
      </c>
      <c r="E78" s="141">
        <f t="shared" si="10"/>
        <v>0</v>
      </c>
      <c r="F78" s="142" t="e">
        <f>PRODUCT(E78/E83,100)</f>
        <v>#DIV/0!</v>
      </c>
      <c r="G78" s="138" t="e">
        <f t="shared" si="11"/>
        <v>#DIV/0!</v>
      </c>
      <c r="H78" s="142" t="e">
        <f>PRODUCT(D78/D83)*100</f>
        <v>#DIV/0!</v>
      </c>
      <c r="I78" s="51">
        <v>13000</v>
      </c>
      <c r="J78" s="139">
        <f t="shared" si="12"/>
        <v>0.29843893480257117</v>
      </c>
    </row>
    <row r="79" spans="1:10" s="18" customFormat="1" ht="15" customHeight="1">
      <c r="A79" s="126" t="s">
        <v>71</v>
      </c>
      <c r="B79" s="126" t="s">
        <v>105</v>
      </c>
      <c r="C79" s="9"/>
      <c r="D79" s="30">
        <v>0</v>
      </c>
      <c r="E79" s="141">
        <f t="shared" si="10"/>
        <v>0</v>
      </c>
      <c r="F79" s="142" t="e">
        <f>PRODUCT(E79/E83,100)</f>
        <v>#DIV/0!</v>
      </c>
      <c r="G79" s="138" t="e">
        <f t="shared" si="11"/>
        <v>#DIV/0!</v>
      </c>
      <c r="H79" s="142" t="e">
        <f>PRODUCT(D79/D83)*100</f>
        <v>#DIV/0!</v>
      </c>
      <c r="I79" s="51">
        <v>41000</v>
      </c>
      <c r="J79" s="139">
        <f t="shared" si="12"/>
        <v>0.94123048668503217</v>
      </c>
    </row>
    <row r="80" spans="1:10" s="18" customFormat="1" ht="15" customHeight="1">
      <c r="A80" s="126" t="s">
        <v>124</v>
      </c>
      <c r="B80" s="126" t="s">
        <v>125</v>
      </c>
      <c r="C80" s="9"/>
      <c r="D80" s="30">
        <v>0</v>
      </c>
      <c r="E80" s="141">
        <f t="shared" si="10"/>
        <v>0</v>
      </c>
      <c r="F80" s="142" t="e">
        <f>PRODUCT(E80/E83,100)</f>
        <v>#DIV/0!</v>
      </c>
      <c r="G80" s="138" t="e">
        <f t="shared" si="11"/>
        <v>#DIV/0!</v>
      </c>
      <c r="H80" s="142" t="e">
        <f>PRODUCT(D80/D83)*100</f>
        <v>#DIV/0!</v>
      </c>
      <c r="I80" s="51">
        <v>19000</v>
      </c>
      <c r="J80" s="139">
        <f t="shared" si="12"/>
        <v>0.43617998163452709</v>
      </c>
    </row>
    <row r="81" spans="1:11" s="22" customFormat="1" ht="15" customHeight="1">
      <c r="A81" s="126" t="s">
        <v>72</v>
      </c>
      <c r="B81" s="126" t="s">
        <v>106</v>
      </c>
      <c r="C81" s="9"/>
      <c r="D81" s="30">
        <v>0</v>
      </c>
      <c r="E81" s="141">
        <f t="shared" si="10"/>
        <v>0</v>
      </c>
      <c r="F81" s="142" t="e">
        <f>PRODUCT(E81/E83,100)</f>
        <v>#DIV/0!</v>
      </c>
      <c r="G81" s="138" t="e">
        <f t="shared" si="11"/>
        <v>#DIV/0!</v>
      </c>
      <c r="H81" s="142" t="e">
        <f>PRODUCT(D81/D83)*100</f>
        <v>#DIV/0!</v>
      </c>
      <c r="I81" s="15">
        <v>180000</v>
      </c>
      <c r="J81" s="139">
        <f t="shared" si="12"/>
        <v>4.1322314049586772</v>
      </c>
    </row>
    <row r="82" spans="1:11" s="10" customFormat="1" ht="15.75" thickBot="1">
      <c r="A82" s="80"/>
      <c r="B82" s="81"/>
      <c r="C82" s="19"/>
      <c r="D82" s="16"/>
      <c r="E82" s="16"/>
      <c r="F82" s="17"/>
      <c r="G82" s="68"/>
      <c r="H82" s="17"/>
      <c r="I82" s="58"/>
      <c r="J82" s="73"/>
    </row>
    <row r="83" spans="1:11" s="10" customFormat="1" ht="16.5" thickBot="1">
      <c r="A83" s="43"/>
      <c r="B83" s="82" t="s">
        <v>144</v>
      </c>
      <c r="D83" s="65">
        <f>SUM(D33:D81)</f>
        <v>0</v>
      </c>
      <c r="E83" s="65">
        <f>SUM(E33:E81)</f>
        <v>0</v>
      </c>
      <c r="F83" s="149" t="e">
        <f>SUM(F33:F81)</f>
        <v>#DIV/0!</v>
      </c>
      <c r="H83" s="150" t="e">
        <f>SUM(H33:H81)</f>
        <v>#DIV/0!</v>
      </c>
      <c r="J83" s="151"/>
    </row>
    <row r="84" spans="1:11">
      <c r="A84" s="48"/>
      <c r="B84" s="49"/>
    </row>
    <row r="85" spans="1:11" ht="15.75" thickBot="1">
      <c r="A85" s="48"/>
      <c r="B85" s="49"/>
    </row>
    <row r="86" spans="1:11" s="4" customFormat="1" ht="16.5" thickBot="1">
      <c r="A86" s="45" t="s">
        <v>139</v>
      </c>
      <c r="B86" s="66">
        <f>SUM(E22,E83)</f>
        <v>0</v>
      </c>
      <c r="E86" s="71" t="s">
        <v>138</v>
      </c>
      <c r="F86" s="70"/>
      <c r="G86" s="70"/>
      <c r="H86" s="70"/>
      <c r="I86" s="70"/>
      <c r="J86" s="70"/>
      <c r="K86" s="70"/>
    </row>
    <row r="87" spans="1:11" ht="16.5" thickBot="1">
      <c r="A87" s="46"/>
      <c r="B87" s="47"/>
      <c r="E87" s="152" t="s">
        <v>141</v>
      </c>
      <c r="F87" s="152"/>
      <c r="G87" s="152"/>
      <c r="H87" s="152"/>
    </row>
    <row r="88" spans="1:11" s="10" customFormat="1" ht="16.5" thickBot="1">
      <c r="A88" s="45" t="s">
        <v>140</v>
      </c>
      <c r="B88" s="67" t="e">
        <f>PRODUCT(E22/B86)</f>
        <v>#DIV/0!</v>
      </c>
      <c r="C88" s="21"/>
      <c r="E88" s="152" t="s">
        <v>142</v>
      </c>
      <c r="F88" s="152"/>
      <c r="G88" s="152"/>
      <c r="H88" s="152"/>
    </row>
    <row r="89" spans="1:11" s="10" customFormat="1" ht="16.5" thickBot="1">
      <c r="A89" s="44" t="s">
        <v>107</v>
      </c>
      <c r="B89" s="67" t="e">
        <f>PRODUCT(E83/B86)</f>
        <v>#DIV/0!</v>
      </c>
    </row>
    <row r="90" spans="1:11">
      <c r="A90" s="48"/>
      <c r="B90" s="49"/>
    </row>
    <row r="91" spans="1:11" ht="15.75">
      <c r="A91" s="44"/>
      <c r="B91" s="133"/>
    </row>
    <row r="92" spans="1:11" s="57" customFormat="1" ht="15.75">
      <c r="A92" s="134" t="s">
        <v>112</v>
      </c>
      <c r="B92" s="27" t="e">
        <f>SQRT(#REF!)*#REF!</f>
        <v>#REF!</v>
      </c>
    </row>
    <row r="93" spans="1:11" s="57" customFormat="1" ht="15.75">
      <c r="A93" s="134" t="s">
        <v>113</v>
      </c>
      <c r="B93" s="135"/>
    </row>
    <row r="94" spans="1:11">
      <c r="A94" s="48"/>
      <c r="B94" s="49"/>
    </row>
    <row r="95" spans="1:11">
      <c r="A95" s="48"/>
      <c r="B95" s="49"/>
    </row>
    <row r="96" spans="1:11">
      <c r="A96" s="48"/>
      <c r="B96" s="49"/>
    </row>
    <row r="97" spans="1:2">
      <c r="A97" s="48"/>
      <c r="B97" s="49"/>
    </row>
    <row r="98" spans="1:2">
      <c r="A98" s="48"/>
      <c r="B98" s="49"/>
    </row>
    <row r="99" spans="1:2">
      <c r="A99" s="48"/>
      <c r="B99" s="49"/>
    </row>
    <row r="100" spans="1:2">
      <c r="A100" s="48"/>
      <c r="B100" s="49"/>
    </row>
    <row r="101" spans="1:2">
      <c r="A101" s="48"/>
      <c r="B101" s="49"/>
    </row>
    <row r="102" spans="1:2">
      <c r="A102" s="48"/>
      <c r="B102" s="49"/>
    </row>
    <row r="103" spans="1:2">
      <c r="A103" s="48"/>
      <c r="B103" s="49"/>
    </row>
    <row r="104" spans="1:2">
      <c r="A104" s="48"/>
      <c r="B104" s="49"/>
    </row>
    <row r="105" spans="1:2">
      <c r="A105" s="48"/>
      <c r="B105" s="49"/>
    </row>
    <row r="106" spans="1:2">
      <c r="A106" s="48"/>
      <c r="B106" s="49"/>
    </row>
    <row r="107" spans="1:2">
      <c r="A107" s="48"/>
      <c r="B107" s="49"/>
    </row>
    <row r="108" spans="1:2">
      <c r="A108" s="48"/>
      <c r="B108" s="49"/>
    </row>
    <row r="109" spans="1:2">
      <c r="A109" s="48"/>
      <c r="B109" s="49"/>
    </row>
    <row r="110" spans="1:2">
      <c r="A110" s="48"/>
      <c r="B110" s="49"/>
    </row>
    <row r="111" spans="1:2">
      <c r="A111" s="48"/>
      <c r="B111" s="49"/>
    </row>
    <row r="112" spans="1:2">
      <c r="A112" s="48"/>
      <c r="B112" s="49"/>
    </row>
    <row r="113" spans="1:2">
      <c r="A113" s="48"/>
      <c r="B113" s="49"/>
    </row>
    <row r="114" spans="1:2">
      <c r="A114" s="48"/>
      <c r="B114" s="49"/>
    </row>
    <row r="115" spans="1:2">
      <c r="A115" s="48"/>
      <c r="B115" s="49"/>
    </row>
  </sheetData>
  <sheetProtection password="CD89" sheet="1"/>
  <mergeCells count="8">
    <mergeCell ref="E87:H87"/>
    <mergeCell ref="E88:H88"/>
    <mergeCell ref="A28:A30"/>
    <mergeCell ref="I27:J27"/>
    <mergeCell ref="A1:A3"/>
    <mergeCell ref="B4:B5"/>
    <mergeCell ref="F4:F5"/>
    <mergeCell ref="G4:G5"/>
  </mergeCells>
  <phoneticPr fontId="2" type="noConversion"/>
  <dataValidations count="1">
    <dataValidation type="decimal" errorStyle="warning" allowBlank="1" showInputMessage="1" showErrorMessage="1" error="PERCENTAGE IS OUTSIDE OF THE RECOMMENDED RANGE" sqref="F33 F6">
      <formula1>0</formula1>
      <formula2>50</formula2>
    </dataValidation>
  </dataValidations>
  <pageMargins left="0.39" right="0.17" top="0.24" bottom="0.36" header="0.24" footer="0.36"/>
  <pageSetup scale="75" orientation="landscape" useFirstPageNumber="1" r:id="rId1"/>
  <headerFooter alignWithMargins="0">
    <oddFooter>Page &amp;P</oddFooter>
  </headerFooter>
  <rowBreaks count="1" manualBreakCount="1">
    <brk id="50" max="9" man="1"/>
  </rowBreaks>
  <ignoredErrors>
    <ignoredError sqref="B9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Page 2</vt:lpstr>
      <vt:lpstr>Calculator</vt:lpstr>
      <vt:lpstr>Calculator!Print_Area</vt:lpstr>
    </vt:vector>
  </TitlesOfParts>
  <Company>Compaq Computer Corp.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Oja</dc:creator>
  <cp:lastModifiedBy>Valued eMachines Customer</cp:lastModifiedBy>
  <cp:lastPrinted>2010-08-02T18:40:21Z</cp:lastPrinted>
  <dcterms:created xsi:type="dcterms:W3CDTF">1999-09-27T17:58:00Z</dcterms:created>
  <dcterms:modified xsi:type="dcterms:W3CDTF">2013-12-26T21:01:46Z</dcterms:modified>
</cp:coreProperties>
</file>